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УК\Управление ФР\ОФО\Автобан\Отчетность РСБУ\АВТОБАН\2018 3 кв\"/>
    </mc:Choice>
  </mc:AlternateContent>
  <bookViews>
    <workbookView xWindow="360" yWindow="4215" windowWidth="11340" windowHeight="2340" tabRatio="879" activeTab="15"/>
  </bookViews>
  <sheets>
    <sheet name="Баланс Актив" sheetId="36" r:id="rId1"/>
    <sheet name="Баланс Пассив" sheetId="37" r:id="rId2"/>
    <sheet name="1110" sheetId="17" r:id="rId3"/>
    <sheet name="1130 " sheetId="22" r:id="rId4"/>
    <sheet name="1150" sheetId="18" r:id="rId5"/>
    <sheet name="1160" sheetId="20" r:id="rId6"/>
    <sheet name="1170 по форме РСХБ" sheetId="23" r:id="rId7"/>
    <sheet name="1190" sheetId="14" r:id="rId8"/>
    <sheet name="1210" sheetId="15" r:id="rId9"/>
    <sheet name="1230 по форме РСХБ" sheetId="25" r:id="rId10"/>
    <sheet name="1240" sheetId="1" r:id="rId11"/>
    <sheet name="1260" sheetId="8" r:id="rId12"/>
    <sheet name="1410_1510" sheetId="10" r:id="rId13"/>
    <sheet name="1450,1520 по форме РСХБ" sheetId="24" r:id="rId14"/>
    <sheet name="1370" sheetId="29" r:id="rId15"/>
    <sheet name="Обеспечения выданные 009 " sheetId="43" r:id="rId16"/>
    <sheet name="Обеспеч.получ 008." sheetId="44" r:id="rId17"/>
  </sheets>
  <definedNames>
    <definedName name="_xlnm._FilterDatabase" localSheetId="16" hidden="1">'Обеспеч.получ 008.'!$A$8:$N$131</definedName>
    <definedName name="_xlnm._FilterDatabase" localSheetId="15" hidden="1">'Обеспечения выданные 009 '!$A$8:$M$123</definedName>
    <definedName name="_xlnm.Print_Area" localSheetId="2">'1110'!$A$1:$E$29</definedName>
    <definedName name="_xlnm.Print_Area" localSheetId="3">'1130 '!$A$1:$E$19</definedName>
    <definedName name="_xlnm.Print_Area" localSheetId="4">'1150'!$A$1:$T$28</definedName>
    <definedName name="_xlnm.Print_Area" localSheetId="5">'1160'!$A$1:$T$22</definedName>
    <definedName name="_xlnm.Print_Area" localSheetId="6">'1170 по форме РСХБ'!$A$1:$J$48</definedName>
    <definedName name="_xlnm.Print_Area" localSheetId="9">'1230 по форме РСХБ'!$A$1:$H$63</definedName>
    <definedName name="_xlnm.Print_Area" localSheetId="10">'1240'!$A$1:$G$53</definedName>
    <definedName name="_xlnm.Print_Area" localSheetId="11">'1260'!$A$1:$C$24</definedName>
    <definedName name="_xlnm.Print_Area" localSheetId="12">'1410_1510'!$A$1:$Q$33</definedName>
    <definedName name="_xlnm.Print_Area" localSheetId="13">'1450,1520 по форме РСХБ'!$A$1:$F$60</definedName>
    <definedName name="_xlnm.Print_Area" localSheetId="15">'Обеспечения выданные 009 '!$A$1:$I$128</definedName>
  </definedNames>
  <calcPr calcId="152511"/>
</workbook>
</file>

<file path=xl/calcChain.xml><?xml version="1.0" encoding="utf-8"?>
<calcChain xmlns="http://schemas.openxmlformats.org/spreadsheetml/2006/main">
  <c r="F26" i="25" l="1"/>
  <c r="F40" i="25"/>
  <c r="F39" i="25"/>
  <c r="F38" i="25"/>
  <c r="F37" i="25"/>
  <c r="F36" i="25"/>
  <c r="F35" i="25"/>
  <c r="F34" i="25"/>
  <c r="E24" i="24"/>
  <c r="E14" i="24" l="1"/>
  <c r="E37" i="24" l="1"/>
  <c r="E36" i="24"/>
  <c r="E40" i="24"/>
  <c r="E38" i="24"/>
  <c r="E24" i="10" l="1"/>
  <c r="E14" i="10"/>
  <c r="D12" i="10" l="1"/>
  <c r="D13" i="10"/>
  <c r="D11" i="10"/>
  <c r="I131" i="44" l="1"/>
  <c r="D82" i="44"/>
  <c r="D8" i="44"/>
  <c r="D123" i="43"/>
  <c r="D131" i="44" l="1"/>
  <c r="F54" i="25"/>
  <c r="F53" i="25" s="1"/>
  <c r="D22" i="15"/>
  <c r="F35" i="23" l="1"/>
  <c r="F32" i="23"/>
  <c r="F29" i="23"/>
  <c r="F31" i="23"/>
  <c r="F36" i="23" l="1"/>
  <c r="F34" i="23"/>
  <c r="F18" i="23"/>
  <c r="T20" i="18"/>
  <c r="B15" i="18"/>
  <c r="K14" i="18"/>
  <c r="K11" i="18"/>
  <c r="K15" i="18"/>
  <c r="E41" i="24" l="1"/>
  <c r="E42" i="24" s="1"/>
  <c r="F41" i="25"/>
  <c r="F42" i="25" s="1"/>
  <c r="T19" i="18"/>
  <c r="T21" i="18" s="1"/>
  <c r="E25" i="10"/>
  <c r="D22" i="10"/>
  <c r="F33" i="23" l="1"/>
  <c r="E9" i="22"/>
  <c r="D21" i="10" l="1"/>
  <c r="D20" i="10"/>
  <c r="F55" i="25"/>
  <c r="F34" i="15"/>
  <c r="F10" i="23" l="1"/>
  <c r="F37" i="23" l="1"/>
  <c r="F30" i="23"/>
  <c r="F38" i="23" s="1"/>
  <c r="F20" i="23"/>
  <c r="F12" i="23"/>
  <c r="F31" i="15" l="1"/>
  <c r="D19" i="10" l="1"/>
  <c r="J11" i="18" l="1"/>
  <c r="S11" i="18"/>
  <c r="J12" i="18"/>
  <c r="S12" i="18"/>
  <c r="J13" i="18"/>
  <c r="S13" i="18"/>
  <c r="J14" i="18"/>
  <c r="S14" i="18"/>
  <c r="J15" i="18"/>
  <c r="S15" i="18"/>
  <c r="J16" i="18"/>
  <c r="S16" i="18"/>
  <c r="E25" i="24" l="1"/>
  <c r="F43" i="25" l="1"/>
  <c r="D16" i="10" l="1"/>
  <c r="D17" i="10"/>
  <c r="D18" i="10"/>
  <c r="D23" i="10"/>
  <c r="D10" i="10" l="1"/>
  <c r="D14" i="10" l="1"/>
  <c r="T16" i="18" l="1"/>
  <c r="T13" i="18"/>
  <c r="T15" i="18" l="1"/>
  <c r="T12" i="18"/>
  <c r="T14" i="18"/>
  <c r="T11" i="18"/>
  <c r="S11" i="20"/>
  <c r="S12" i="20"/>
  <c r="S13" i="20"/>
  <c r="S14" i="20"/>
  <c r="S15" i="20"/>
  <c r="S10" i="20"/>
  <c r="J11" i="20"/>
  <c r="J12" i="20"/>
  <c r="J13" i="20"/>
  <c r="J14" i="20"/>
  <c r="J15" i="20"/>
  <c r="J10" i="20"/>
  <c r="L16" i="20"/>
  <c r="M16" i="20"/>
  <c r="N16" i="20"/>
  <c r="O16" i="20"/>
  <c r="P16" i="20"/>
  <c r="Q16" i="20"/>
  <c r="R16" i="20"/>
  <c r="K16" i="20"/>
  <c r="C16" i="20"/>
  <c r="D16" i="20"/>
  <c r="E16" i="20"/>
  <c r="F16" i="20"/>
  <c r="G16" i="20"/>
  <c r="H16" i="20"/>
  <c r="I16" i="20"/>
  <c r="B16" i="20"/>
  <c r="T10" i="20" l="1"/>
  <c r="E43" i="24" l="1"/>
  <c r="C13" i="29"/>
  <c r="E32" i="1" l="1"/>
  <c r="S17" i="18" l="1"/>
  <c r="S16" i="20"/>
  <c r="J16" i="20"/>
  <c r="T14" i="20"/>
  <c r="T15" i="20"/>
  <c r="F23" i="23" l="1"/>
  <c r="F22" i="23"/>
  <c r="F21" i="23"/>
  <c r="F15" i="23"/>
  <c r="F17" i="23"/>
  <c r="F16" i="23"/>
  <c r="E19" i="17"/>
  <c r="E17" i="17"/>
  <c r="F13" i="23" l="1"/>
  <c r="R17" i="18" l="1"/>
  <c r="Q17" i="18"/>
  <c r="P17" i="18"/>
  <c r="O17" i="18"/>
  <c r="N17" i="18"/>
  <c r="M17" i="18"/>
  <c r="L17" i="18"/>
  <c r="K17" i="18"/>
  <c r="I17" i="18"/>
  <c r="H17" i="18"/>
  <c r="G17" i="18"/>
  <c r="F17" i="18"/>
  <c r="E17" i="18"/>
  <c r="D17" i="18"/>
  <c r="C17" i="18"/>
  <c r="B17" i="18"/>
  <c r="H23" i="18" l="1"/>
  <c r="B23" i="18"/>
  <c r="C23" i="18"/>
  <c r="J17" i="18"/>
  <c r="T17" i="18" l="1"/>
  <c r="T22" i="18" s="1"/>
  <c r="T13" i="20"/>
  <c r="T11" i="20"/>
  <c r="T12" i="20" l="1"/>
  <c r="T16" i="20" l="1"/>
  <c r="F27" i="25"/>
  <c r="E28" i="24" l="1"/>
  <c r="D15" i="17" l="1"/>
  <c r="C15" i="17"/>
  <c r="E14" i="17"/>
  <c r="E34" i="24" l="1"/>
  <c r="E31" i="24"/>
  <c r="E15" i="24"/>
  <c r="F56" i="25" l="1"/>
  <c r="E50" i="24"/>
  <c r="F19" i="23"/>
  <c r="F14" i="23"/>
  <c r="F11" i="23"/>
  <c r="F9" i="23"/>
  <c r="F8" i="23"/>
  <c r="F25" i="23" l="1"/>
  <c r="F39" i="23" s="1"/>
  <c r="E51" i="24"/>
  <c r="E52" i="24" s="1"/>
  <c r="E10" i="22" l="1"/>
  <c r="D11" i="22"/>
  <c r="C11" i="22"/>
  <c r="D18" i="17"/>
  <c r="D20" i="17" s="1"/>
  <c r="D21" i="17" s="1"/>
  <c r="E13" i="17"/>
  <c r="E11" i="22" l="1"/>
  <c r="E16" i="17" l="1"/>
  <c r="E18" i="17" s="1"/>
  <c r="E10" i="17"/>
  <c r="E11" i="17"/>
  <c r="E12" i="17"/>
  <c r="E9" i="17"/>
  <c r="C18" i="17"/>
  <c r="C21" i="17" l="1"/>
  <c r="C20" i="17"/>
  <c r="E15" i="17"/>
  <c r="E21" i="17" l="1"/>
  <c r="E20" i="17"/>
  <c r="D24" i="15"/>
  <c r="D26" i="15" l="1"/>
  <c r="D38" i="15" s="1"/>
  <c r="E46" i="1" l="1"/>
  <c r="C12" i="14"/>
  <c r="C11" i="8"/>
  <c r="E47" i="1" l="1"/>
  <c r="D25" i="10"/>
  <c r="D26" i="10" s="1"/>
  <c r="E26" i="10"/>
</calcChain>
</file>

<file path=xl/comments1.xml><?xml version="1.0" encoding="utf-8"?>
<comments xmlns="http://schemas.openxmlformats.org/spreadsheetml/2006/main">
  <authors>
    <author/>
  </authors>
  <commentList>
    <comment ref="B17" authorId="0" shapeId="0">
      <text>
        <r>
          <rPr>
            <sz val="8"/>
            <color indexed="8"/>
            <rFont val="Arial"/>
            <family val="2"/>
          </rPr>
          <t>Для выбора адреса дважды щелкните по ячейке</t>
        </r>
      </text>
    </comment>
  </commentList>
</comments>
</file>

<file path=xl/comments2.xml><?xml version="1.0" encoding="utf-8"?>
<comments xmlns="http://schemas.openxmlformats.org/spreadsheetml/2006/main">
  <authors>
    <author>Сергеева</author>
    <author>Сергеева Наталья Анатольевна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04"/>
          </rPr>
          <t>Сергеева:</t>
        </r>
        <r>
          <rPr>
            <sz val="9"/>
            <color indexed="81"/>
            <rFont val="Tahoma"/>
            <family val="2"/>
            <charset val="204"/>
          </rPr>
          <t xml:space="preserve">
13лет гарантия 
окон 30.12.11г
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  <charset val="204"/>
          </rPr>
          <t>Сергеева:</t>
        </r>
        <r>
          <rPr>
            <sz val="9"/>
            <color indexed="81"/>
            <rFont val="Tahoma"/>
            <family val="2"/>
            <charset val="204"/>
          </rPr>
          <t xml:space="preserve">
сч 62,05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Сергеева:</t>
        </r>
        <r>
          <rPr>
            <sz val="9"/>
            <color indexed="81"/>
            <rFont val="Tahoma"/>
            <family val="2"/>
            <charset val="204"/>
          </rPr>
          <t xml:space="preserve">
сч 62,05</t>
        </r>
      </text>
    </comment>
    <comment ref="F14" authorId="1" shapeId="0">
      <text>
        <r>
          <rPr>
            <b/>
            <sz val="9"/>
            <color indexed="81"/>
            <rFont val="Tahoma"/>
            <family val="2"/>
            <charset val="204"/>
          </rPr>
          <t>Сергеева Наталья Анатольевна:</t>
        </r>
        <r>
          <rPr>
            <sz val="9"/>
            <color indexed="81"/>
            <rFont val="Tahoma"/>
            <family val="2"/>
            <charset val="204"/>
          </rPr>
          <t xml:space="preserve">
62,01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  <charset val="204"/>
          </rPr>
          <t>Сергеева:</t>
        </r>
        <r>
          <rPr>
            <sz val="9"/>
            <color indexed="81"/>
            <rFont val="Tahoma"/>
            <family val="2"/>
            <charset val="204"/>
          </rPr>
          <t xml:space="preserve">
счет 60,2
минус сч 76 ва</t>
        </r>
      </text>
    </comment>
    <comment ref="E54" authorId="1" shapeId="0">
      <text>
        <r>
          <rPr>
            <b/>
            <sz val="9"/>
            <color indexed="81"/>
            <rFont val="Tahoma"/>
            <family val="2"/>
            <charset val="204"/>
          </rPr>
          <t>Сергеева Наталья Анатольевна:</t>
        </r>
        <r>
          <rPr>
            <sz val="9"/>
            <color indexed="81"/>
            <rFont val="Tahoma"/>
            <family val="2"/>
            <charset val="204"/>
          </rPr>
          <t xml:space="preserve">
сч 76.02.1
</t>
        </r>
      </text>
    </comment>
  </commentList>
</comments>
</file>

<file path=xl/comments3.xml><?xml version="1.0" encoding="utf-8"?>
<comments xmlns="http://schemas.openxmlformats.org/spreadsheetml/2006/main">
  <authors>
    <author>Сергеева</author>
    <author>Сергеева Наталья Анатольевна</author>
  </authors>
  <commentList>
    <comment ref="A8" authorId="0" shapeId="0">
      <text>
        <r>
          <rPr>
            <b/>
            <sz val="9"/>
            <color indexed="81"/>
            <rFont val="Tahoma"/>
            <family val="2"/>
            <charset val="204"/>
          </rPr>
          <t>Сергеева:</t>
        </r>
        <r>
          <rPr>
            <sz val="9"/>
            <color indexed="81"/>
            <rFont val="Tahoma"/>
            <family val="2"/>
            <charset val="204"/>
          </rPr>
          <t xml:space="preserve">
сч 60,5
долгосрочные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  <charset val="204"/>
          </rPr>
          <t>Сергеева:</t>
        </r>
        <r>
          <rPr>
            <sz val="9"/>
            <color indexed="81"/>
            <rFont val="Tahoma"/>
            <family val="2"/>
            <charset val="204"/>
          </rPr>
          <t xml:space="preserve">
сч 60,1
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  <charset val="204"/>
          </rPr>
          <t>Сергеева:</t>
        </r>
        <r>
          <rPr>
            <sz val="9"/>
            <color indexed="81"/>
            <rFont val="Tahoma"/>
            <family val="2"/>
            <charset val="204"/>
          </rPr>
          <t xml:space="preserve">
сч 62,2
</t>
        </r>
      </text>
    </comment>
    <comment ref="A54" authorId="1" shapeId="0">
      <text>
        <r>
          <rPr>
            <b/>
            <sz val="9"/>
            <color indexed="81"/>
            <rFont val="Tahoma"/>
            <family val="2"/>
            <charset val="204"/>
          </rPr>
          <t>Сергеева Наталья Анатольевна:</t>
        </r>
        <r>
          <rPr>
            <sz val="9"/>
            <color indexed="81"/>
            <rFont val="Tahoma"/>
            <family val="2"/>
            <charset val="204"/>
          </rPr>
          <t xml:space="preserve">
задолжен по претензии 1 768 704 руб</t>
        </r>
      </text>
    </comment>
  </commentList>
</comments>
</file>

<file path=xl/comments4.xml><?xml version="1.0" encoding="utf-8"?>
<comments xmlns="http://schemas.openxmlformats.org/spreadsheetml/2006/main">
  <authors>
    <author>Сергеева Наталья Анатольевна</author>
  </authors>
  <commentLis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Сергеева Наталья Анатольевна:</t>
        </r>
        <r>
          <rPr>
            <sz val="9"/>
            <color indexed="81"/>
            <rFont val="Tahoma"/>
            <family val="2"/>
            <charset val="204"/>
          </rPr>
          <t xml:space="preserve">
ДАТу У Калмвкова</t>
        </r>
      </text>
    </comment>
  </commentList>
</comments>
</file>

<file path=xl/sharedStrings.xml><?xml version="1.0" encoding="utf-8"?>
<sst xmlns="http://schemas.openxmlformats.org/spreadsheetml/2006/main" count="1614" uniqueCount="954">
  <si>
    <t>Группировка  основных средств</t>
  </si>
  <si>
    <t>Наименование
основного средства</t>
  </si>
  <si>
    <t>…</t>
  </si>
  <si>
    <t>Расшифровка сумм остатков на забалансовых счетах по выданным обеспечениям</t>
  </si>
  <si>
    <t>Наименование организации, в пользу которой выдано обеспечение</t>
  </si>
  <si>
    <t>сумма обязательств</t>
  </si>
  <si>
    <t>дата ворзникновения обязательств</t>
  </si>
  <si>
    <t>дата наступления исполнения обязательств</t>
  </si>
  <si>
    <t>Договор</t>
  </si>
  <si>
    <t>Итого:</t>
  </si>
  <si>
    <t>Заемные средства (стр.1510)</t>
  </si>
  <si>
    <t>Заемные средства (стр. 1410)</t>
  </si>
  <si>
    <t>ИТОГО (стр. 1410, 1510)</t>
  </si>
  <si>
    <t>по основному долгу</t>
  </si>
  <si>
    <t>Итого (сч. 10)</t>
  </si>
  <si>
    <t>Готовая продукция и товары для перепродажи</t>
  </si>
  <si>
    <t>№ п/п</t>
  </si>
  <si>
    <t>Объект инвестиций (вложений)</t>
  </si>
  <si>
    <t>Дата инвестирования</t>
  </si>
  <si>
    <t>Срок вложений (до даты)</t>
  </si>
  <si>
    <t>Текущий объем инвестиций (вложений)</t>
  </si>
  <si>
    <t xml:space="preserve">Доходность </t>
  </si>
  <si>
    <t>Прочие условия вложений Дополнительная информация</t>
  </si>
  <si>
    <t xml:space="preserve">итого </t>
  </si>
  <si>
    <t>М.П.</t>
  </si>
  <si>
    <t>Расшифровки долгосрочных финансовых вложений</t>
  </si>
  <si>
    <t xml:space="preserve">Дата возникновения </t>
  </si>
  <si>
    <t xml:space="preserve">Расшифровки кредитов, займов и прочих обязательств </t>
  </si>
  <si>
    <t>Название банка и его местонахождение</t>
  </si>
  <si>
    <t>Вид кредита</t>
  </si>
  <si>
    <t>Сумма и валюта кредита по договору</t>
  </si>
  <si>
    <t>дата получения</t>
  </si>
  <si>
    <t>дата погашения по договору</t>
  </si>
  <si>
    <t>дата погашения с учетом последней пролонгации</t>
  </si>
  <si>
    <t>количество пролонгаций</t>
  </si>
  <si>
    <t>процентная ставка по кредиту (годовых)</t>
  </si>
  <si>
    <t>периодичность погашения</t>
  </si>
  <si>
    <t>Обеспечение по кредиту</t>
  </si>
  <si>
    <t>Сумма просроченной задолженности</t>
  </si>
  <si>
    <t>Дополнительная информация</t>
  </si>
  <si>
    <t>последнюю квартальную  отчетную дату</t>
  </si>
  <si>
    <t>дату обращения в банк</t>
  </si>
  <si>
    <t>единовременно</t>
  </si>
  <si>
    <t>по графику</t>
  </si>
  <si>
    <t>по уплате %</t>
  </si>
  <si>
    <t>Наименование дебитора</t>
  </si>
  <si>
    <t>Прочие условия  Дополнительная информация</t>
  </si>
  <si>
    <t>Наименование кредитора</t>
  </si>
  <si>
    <t xml:space="preserve">Дата погашения </t>
  </si>
  <si>
    <t xml:space="preserve">Расшифровка </t>
  </si>
  <si>
    <t xml:space="preserve">к  бухгалтерскому балансу </t>
  </si>
  <si>
    <t xml:space="preserve">Наименование </t>
  </si>
  <si>
    <t>Сырье и материалы</t>
  </si>
  <si>
    <t>Местонахождение</t>
  </si>
  <si>
    <t>Количество (м3)</t>
  </si>
  <si>
    <t>Цена</t>
  </si>
  <si>
    <t>1</t>
  </si>
  <si>
    <t>2</t>
  </si>
  <si>
    <t>3</t>
  </si>
  <si>
    <t>Расшифровка</t>
  </si>
  <si>
    <t xml:space="preserve">Расшифровки дебиторской задолженности </t>
  </si>
  <si>
    <t xml:space="preserve">Расшифровки кредиторской задолженности </t>
  </si>
  <si>
    <t xml:space="preserve">Расшифровка  </t>
  </si>
  <si>
    <t>к бухгалтерскому балансу</t>
  </si>
  <si>
    <t xml:space="preserve">Расшифровки краткосрочных финансовых вложений </t>
  </si>
  <si>
    <t xml:space="preserve">Займы, предоставленные организациям на срок менее 1 года </t>
  </si>
  <si>
    <t xml:space="preserve">Собственные акции, выкупленные у акционеров </t>
  </si>
  <si>
    <t xml:space="preserve">Прочие краткосрочные финансовые вложения </t>
  </si>
  <si>
    <t>ИТОГО (стр. 1240)</t>
  </si>
  <si>
    <t>Авансы выданные (сч. 60)</t>
  </si>
  <si>
    <t>Покупатели и заказчики (сч. 62)</t>
  </si>
  <si>
    <t>Поставщики и подрядчики (сч. 60)</t>
  </si>
  <si>
    <t>Задолженность перед персоналом организации (сч. 70)</t>
  </si>
  <si>
    <t>Задолженность перед государственными внебюджнтными фондами (сч. 69)</t>
  </si>
  <si>
    <t>Задолженность перед бюджетом (сч. 68)</t>
  </si>
  <si>
    <t>Авансы полученные (сч. 62)</t>
  </si>
  <si>
    <t>ИТОГО (стр. 1520)</t>
  </si>
  <si>
    <t>Итого (сч. 41, 43)</t>
  </si>
  <si>
    <t>Незавершенное производство</t>
  </si>
  <si>
    <t>Итого (сч. 20)</t>
  </si>
  <si>
    <t>Итого  (стр. 1260)</t>
  </si>
  <si>
    <t>Всего (стр. 1210):</t>
  </si>
  <si>
    <t>Итого (стр. 1230):</t>
  </si>
  <si>
    <t>Итого (стр. 1110)</t>
  </si>
  <si>
    <t>Видеофильмы</t>
  </si>
  <si>
    <t>Товарные знаки</t>
  </si>
  <si>
    <t>Главный бухгалтер</t>
  </si>
  <si>
    <t>Здания</t>
  </si>
  <si>
    <t>Сооружения и передаточные устройства</t>
  </si>
  <si>
    <t>Машины и оборудование</t>
  </si>
  <si>
    <t>Транспортные средства</t>
  </si>
  <si>
    <t>Другие виды основных средств</t>
  </si>
  <si>
    <t>Земельные участки</t>
  </si>
  <si>
    <t>Топливо</t>
  </si>
  <si>
    <t>Тара и тарные материалы</t>
  </si>
  <si>
    <t>Запасные части</t>
  </si>
  <si>
    <t>Прочие материалы</t>
  </si>
  <si>
    <t>Строительные материалы</t>
  </si>
  <si>
    <t>Инвентарь и хоз. прин-ти</t>
  </si>
  <si>
    <t>Покупные полуфабрикаты и комплектующие</t>
  </si>
  <si>
    <t>Материалы спец. назн. на складе</t>
  </si>
  <si>
    <t>Материалы спец. назн. в эксплуатации</t>
  </si>
  <si>
    <t>Расходы будущих периодов (сч. 97)</t>
  </si>
  <si>
    <t>Выполненные этапы по незавершенным работам (сч. 46)</t>
  </si>
  <si>
    <t>Наименование</t>
  </si>
  <si>
    <t>стр. 1260  "Прочие оборотные активы "</t>
  </si>
  <si>
    <t xml:space="preserve">На отчетную дату </t>
  </si>
  <si>
    <t>(руб.)</t>
  </si>
  <si>
    <t>ОАО ХМДС</t>
  </si>
  <si>
    <t xml:space="preserve">Итого </t>
  </si>
  <si>
    <t>Материалы, перед в переработку</t>
  </si>
  <si>
    <t>Государственная компания "Российские автомобильные дороги"</t>
  </si>
  <si>
    <t>Расчеты по налогам и сборам</t>
  </si>
  <si>
    <t>Расчеты по социальному страхованию и обеспечению</t>
  </si>
  <si>
    <t>Расчеты с подотчетными лицами</t>
  </si>
  <si>
    <t>Расчеты с персоналом по прочим операциям</t>
  </si>
  <si>
    <t>ООО СПФ "Стромос"</t>
  </si>
  <si>
    <t>Прочие дебиторы</t>
  </si>
  <si>
    <t>Расчеты с персоналом по оплате труда</t>
  </si>
  <si>
    <t>Прочие кредиторы (сч. 71, 73, 75, 76)</t>
  </si>
  <si>
    <t>Расчеты с учредителями</t>
  </si>
  <si>
    <t>ФКУ "Центравтомагистраль"</t>
  </si>
  <si>
    <t>Прочие авансы</t>
  </si>
  <si>
    <t>ЗАО "Рондо гранд"</t>
  </si>
  <si>
    <t>Прочие кредиторы</t>
  </si>
  <si>
    <t>ЗАО "Асфальт"</t>
  </si>
  <si>
    <t>ООО РЭЙЗ</t>
  </si>
  <si>
    <t>ООО "Лоц"Дорожник"</t>
  </si>
  <si>
    <t>Лазарева Ю.В.</t>
  </si>
  <si>
    <t>Дата погашения</t>
  </si>
  <si>
    <t>Текущая задолженность (более 3%)</t>
  </si>
  <si>
    <t>Наименование организации:</t>
  </si>
  <si>
    <t>Балансовая стоимость основных средств (счет 01)</t>
  </si>
  <si>
    <t>Данные на конец отчетного периода</t>
  </si>
  <si>
    <t>Амортизация основных средств (счет 02)</t>
  </si>
  <si>
    <t>Амортизация по доходным вложениям в материальные ценности (счет 02)</t>
  </si>
  <si>
    <t>Балансовая стоимость по доходным вложениям в материальные ценности (счет 03)</t>
  </si>
  <si>
    <t>Остаточная стоимость по доходным вложениям в материальные ценности (счет 03)</t>
  </si>
  <si>
    <t>стр. 1150  "Основные средства"</t>
  </si>
  <si>
    <t>стр.1190  "Прочие внеоборотные активы"</t>
  </si>
  <si>
    <t>Итого (стр. 1190)</t>
  </si>
  <si>
    <t>стр. 1210  "Запасы"</t>
  </si>
  <si>
    <t>ООО "Промтехнолизинг"</t>
  </si>
  <si>
    <t xml:space="preserve">Сумма                        </t>
  </si>
  <si>
    <t>стр. 1110  "Нематериальные активы"</t>
  </si>
  <si>
    <t>стр. 1160  "Доходные вложения в материальные ценности"</t>
  </si>
  <si>
    <t>(тыс. руб.)</t>
  </si>
  <si>
    <t xml:space="preserve">Сумма                      </t>
  </si>
  <si>
    <t xml:space="preserve">Сумма                         </t>
  </si>
  <si>
    <t xml:space="preserve">Сумма                   </t>
  </si>
  <si>
    <t>ООО "Альт-Сервис"</t>
  </si>
  <si>
    <t>Договор № 292/11-С от 26.12.11г.</t>
  </si>
  <si>
    <t>ИТОГО (стр. 1170)</t>
  </si>
  <si>
    <t>Приобретенные права</t>
  </si>
  <si>
    <t>Прочие обязательства (строка 1450)</t>
  </si>
  <si>
    <t>Кредиторская задолженность (строка 1520)</t>
  </si>
  <si>
    <t>ИТОГО (стр. 1450, 1520)</t>
  </si>
  <si>
    <t>ИТОГО (стр. 1450)</t>
  </si>
  <si>
    <t>Остаточная стоимость основных средств (счет 01)</t>
  </si>
  <si>
    <t xml:space="preserve">строки  бухгалтерского баланса, сумма которой составляет 20% и более от валюты баланса </t>
  </si>
  <si>
    <t>Закрытый паевой инвестиционный фонд недвижимости "Богородский"</t>
  </si>
  <si>
    <t>ОАО "Волгомост"</t>
  </si>
  <si>
    <t xml:space="preserve"> Договор №  122-СДО-ГО-СП-2012 от 01.08.12г. </t>
  </si>
  <si>
    <t>Расшифровка сумм остатков на забалансовых счетах по полученным обеспечениям</t>
  </si>
  <si>
    <t>Наименование организации, от которой получено обеспечение</t>
  </si>
  <si>
    <t>дата возникновения обязательств</t>
  </si>
  <si>
    <t>ООО БелАгроИнвест-Сервис</t>
  </si>
  <si>
    <t>постановление Девятого арбитражного апелляционного суда № 09АП-12755/2011</t>
  </si>
  <si>
    <t>до выполнения обязательств</t>
  </si>
  <si>
    <t>Обеспечение, предоставленное Клиентом по поручительству</t>
  </si>
  <si>
    <t>Поручительство по договору банковской гарантии</t>
  </si>
  <si>
    <t>ОАО "Сбербанк России" Сургутское отделение № 5940</t>
  </si>
  <si>
    <t>Поручительство по договору об открытии кредитной линии</t>
  </si>
  <si>
    <t>Наименование групп 
основных средств</t>
  </si>
  <si>
    <t>Итого (сч. 08)</t>
  </si>
  <si>
    <t>Вложения в необоротные активы</t>
  </si>
  <si>
    <t xml:space="preserve">Строительство обьектов недвижимости </t>
  </si>
  <si>
    <t>Недвижимое имущество предназначенное для реализации</t>
  </si>
  <si>
    <t xml:space="preserve">Основные средства не введенные в эксплуатацию </t>
  </si>
  <si>
    <t>ЗАО "Строительный сервис"</t>
  </si>
  <si>
    <t>ООО "Автодорожная строительная корпорация"</t>
  </si>
  <si>
    <t>Проценты по кредитам и займам</t>
  </si>
  <si>
    <t>кредиты, займы</t>
  </si>
  <si>
    <t>ООО "ЭКСПОБАНК"</t>
  </si>
  <si>
    <t>Видеофильм</t>
  </si>
  <si>
    <t>Товарный знак</t>
  </si>
  <si>
    <t>Первонач ст-ть</t>
  </si>
  <si>
    <t>АМОРТИЗАЦИЯ</t>
  </si>
  <si>
    <t xml:space="preserve">Описание обязательства, по которому предоставлено поручительство </t>
  </si>
  <si>
    <t>Шишов О.В.</t>
  </si>
  <si>
    <t>7/ДПФЛ-14 от 14.03.14</t>
  </si>
  <si>
    <t>20.03.2014</t>
  </si>
  <si>
    <t>Проценты по займам</t>
  </si>
  <si>
    <t xml:space="preserve">  </t>
  </si>
  <si>
    <t>ГО</t>
  </si>
  <si>
    <t>АТФ</t>
  </si>
  <si>
    <t>МФ</t>
  </si>
  <si>
    <t>ВФ</t>
  </si>
  <si>
    <t>СУ №1</t>
  </si>
  <si>
    <t>ПР-ВО</t>
  </si>
  <si>
    <t>ХМФ</t>
  </si>
  <si>
    <t>СФ</t>
  </si>
  <si>
    <t>Рожков С. А.</t>
  </si>
  <si>
    <t>Долговые ценные бумаги</t>
  </si>
  <si>
    <t xml:space="preserve">   </t>
  </si>
  <si>
    <t>Готовая продукция</t>
  </si>
  <si>
    <t>Недостача и потери от порчи ценностей</t>
  </si>
  <si>
    <t>ОАО "Промсвязьбанк"</t>
  </si>
  <si>
    <t>Т-1/14/ГА/0219 от 19.09.14г</t>
  </si>
  <si>
    <t>Договор о залоге прав по исполнению Генерального соглашения № 14/ГА/0219 о предоставлений  банковскох гарантий</t>
  </si>
  <si>
    <t>ООО "Инстройпроект"</t>
  </si>
  <si>
    <t>ООО "АСК"</t>
  </si>
  <si>
    <t>23/2014-ПЮЛ от 13.11.14</t>
  </si>
  <si>
    <t>24/2014-ПЮЛ от 31.10.14</t>
  </si>
  <si>
    <t>25/2014-ПЮЛ от 31.10.14</t>
  </si>
  <si>
    <t>ООО "ДорСтройНадзор"</t>
  </si>
  <si>
    <t>Контрагент</t>
  </si>
  <si>
    <t>Финансовые вложения</t>
  </si>
  <si>
    <t>Сумма, тыс.руб</t>
  </si>
  <si>
    <t>акции</t>
  </si>
  <si>
    <t>паи</t>
  </si>
  <si>
    <t>доля</t>
  </si>
  <si>
    <t>Итого</t>
  </si>
  <si>
    <t>Наименование задолженности</t>
  </si>
  <si>
    <t>Номер договора</t>
  </si>
  <si>
    <t>Дата договора</t>
  </si>
  <si>
    <t>Процентная ставка</t>
  </si>
  <si>
    <t>Срок возникновения</t>
  </si>
  <si>
    <t>Срок погашения</t>
  </si>
  <si>
    <t>бн</t>
  </si>
  <si>
    <t>займ</t>
  </si>
  <si>
    <t>Просроченная задолженность</t>
  </si>
  <si>
    <t>Договор № СТ-2010-28 от 30.11.10г.</t>
  </si>
  <si>
    <t xml:space="preserve">Расчеты с разными дебиторами и кредиторами </t>
  </si>
  <si>
    <t>Прочие дебиторы (по сч. 46,68, 69, 70, 71, 76)</t>
  </si>
  <si>
    <t>Выполненые этапы по незавершенным работам</t>
  </si>
  <si>
    <t>GR146300/0038-8/2 от 23.12.2014поруч-во от Промтехнолизинга перед РСХБ</t>
  </si>
  <si>
    <t>Пояснения</t>
  </si>
  <si>
    <t>Наименование показателя</t>
  </si>
  <si>
    <t>Код</t>
  </si>
  <si>
    <t>АКТИВ</t>
  </si>
  <si>
    <t>I. ВНЕОБОРОТНЫЕ АКТИВЫ</t>
  </si>
  <si>
    <t>Нематериальные активы</t>
  </si>
  <si>
    <t>в том числе:</t>
  </si>
  <si>
    <t xml:space="preserve"> </t>
  </si>
  <si>
    <t>Нематериальные активы в организации</t>
  </si>
  <si>
    <t>Приобретение нематериальных активов</t>
  </si>
  <si>
    <t>Результаты исследований и разработок</t>
  </si>
  <si>
    <t>Расходы на научно-исследовательские, опытно-конструкторские и технологические работы</t>
  </si>
  <si>
    <t>Выполнение научно-исследовательских, опытно-конструкторских и технологических работ</t>
  </si>
  <si>
    <t>Нематериальные поисковые активы</t>
  </si>
  <si>
    <t>Материальные поисковые активы</t>
  </si>
  <si>
    <t>Основные средства</t>
  </si>
  <si>
    <t>Оборудование к установке</t>
  </si>
  <si>
    <t>Приобретение земельных участков</t>
  </si>
  <si>
    <t>Приобретение объектов природопользования</t>
  </si>
  <si>
    <t>Строительство объектов основных средств</t>
  </si>
  <si>
    <t>Приобретение объектов основных средств</t>
  </si>
  <si>
    <t>11701</t>
  </si>
  <si>
    <t>Отложенные налоговые активы</t>
  </si>
  <si>
    <t>Прочие внеоборотные активы</t>
  </si>
  <si>
    <t>Перевод молодняка животных в основное стадо</t>
  </si>
  <si>
    <t>Приобретение взрослых животных</t>
  </si>
  <si>
    <t>Итого по разделу I</t>
  </si>
  <si>
    <t>II. ОБОРОТНЫЕ АКТИВЫ</t>
  </si>
  <si>
    <t>Запасы</t>
  </si>
  <si>
    <t>Материалы</t>
  </si>
  <si>
    <t>Товары</t>
  </si>
  <si>
    <t>Расходы будущих периодов</t>
  </si>
  <si>
    <t>Дебиторская задолженность</t>
  </si>
  <si>
    <t>Выполненные этапы по незавершенным работам</t>
  </si>
  <si>
    <t>Финансовые вложения (за исключением денежных эквивалентов)</t>
  </si>
  <si>
    <t>Денежные средства и денежные эквиваленты</t>
  </si>
  <si>
    <t>Прочие оборотные активы</t>
  </si>
  <si>
    <t>Итого по разделу II</t>
  </si>
  <si>
    <t>БАЛАНС</t>
  </si>
  <si>
    <t>Московский РФ ОАО "Россельхозбанк" г. Москва</t>
  </si>
  <si>
    <t>15 от 18.05.15</t>
  </si>
  <si>
    <t>16 от 18.05.15</t>
  </si>
  <si>
    <t>14 от 18.05.15</t>
  </si>
  <si>
    <t>ОАО "Россельхозбанк"</t>
  </si>
  <si>
    <t>Итого (стр.1370)</t>
  </si>
  <si>
    <t>Фонд распределения за счет чистой прибыли</t>
  </si>
  <si>
    <t>Чистая прибыль (Форма №2 стр 2400)</t>
  </si>
  <si>
    <t>(т.руб.)</t>
  </si>
  <si>
    <t>Паи</t>
  </si>
  <si>
    <t xml:space="preserve">       </t>
  </si>
  <si>
    <t xml:space="preserve">ОАО "Россельхозбанк" </t>
  </si>
  <si>
    <t>31.12.2020</t>
  </si>
  <si>
    <t xml:space="preserve"> Дог.уст.права треб. № 5/14-Ц от11.03.14 (13/Ф-14(по кр дог. КЛИ-1/2012/88 от07.06.12)</t>
  </si>
  <si>
    <t>ОВ/КОН-13905-25-01-П-01</t>
  </si>
  <si>
    <t>ОАО Сбербанк-Лизинг</t>
  </si>
  <si>
    <t>поручительство за ОАО "ХМДС" перед Сбербанк-Лизинг</t>
  </si>
  <si>
    <t>ОВ/КОН-13905-30-01-П-01</t>
  </si>
  <si>
    <t>ОВ/КОН-13905-24-01-П-01</t>
  </si>
  <si>
    <t>ОВ/КОН-13905-21-01-П-01</t>
  </si>
  <si>
    <t>ОВ/КОН-13905-26-01-П-01</t>
  </si>
  <si>
    <t>ОВ/КОН-13905-23-01-П-01</t>
  </si>
  <si>
    <t>ОВ/КОН-13905-22-01-П-01</t>
  </si>
  <si>
    <t>ОВ/КОН-13905-31-01-П-01</t>
  </si>
  <si>
    <t>ОВ/КОН-13905-17-01-П-01</t>
  </si>
  <si>
    <t>ОВ/КОН-13905-16-01-П-01</t>
  </si>
  <si>
    <t>ОВ/КОН-13905-28-01-П-01</t>
  </si>
  <si>
    <t>ОВ/КОН-13905-29-01-П-01</t>
  </si>
  <si>
    <t>ОВ/КОН-13905-13-01-П-01</t>
  </si>
  <si>
    <t>ОВ/КОН-13905-18-01-П-01</t>
  </si>
  <si>
    <t>ОВ/КОН-13905-15-01-П-01</t>
  </si>
  <si>
    <t>ОВ/КОН-13905-33-01-П-01</t>
  </si>
  <si>
    <t>ОВ/КОН-13905-20-01-П-01</t>
  </si>
  <si>
    <t>стр.1370  "Нераспределенная прибыль (непокрытый убыток)"</t>
  </si>
  <si>
    <t>ОВ/КОН-13905-53-01-П-01</t>
  </si>
  <si>
    <t>06.11.2015 г.</t>
  </si>
  <si>
    <t>20.11.2020 г.</t>
  </si>
  <si>
    <t>ОВ/КОН-13905-54-01-П-01</t>
  </si>
  <si>
    <t>11.12.2015г.</t>
  </si>
  <si>
    <t>25.02.2019г.</t>
  </si>
  <si>
    <t>Бухгалтерский баланс</t>
  </si>
  <si>
    <t>Коды</t>
  </si>
  <si>
    <t>Форма по ОКУД</t>
  </si>
  <si>
    <t>Дата (число, месяц, год)</t>
  </si>
  <si>
    <t>Организация</t>
  </si>
  <si>
    <t>по ОКПО</t>
  </si>
  <si>
    <t>Идентификационный номер налогоплательщика</t>
  </si>
  <si>
    <t>ИНН</t>
  </si>
  <si>
    <t>7725104641</t>
  </si>
  <si>
    <t>Вид экономической
деятельности</t>
  </si>
  <si>
    <t>по 
ОКВЭД</t>
  </si>
  <si>
    <t>Организационно-правовая форма / форма собственности</t>
  </si>
  <si>
    <t>16</t>
  </si>
  <si>
    <t xml:space="preserve">  /</t>
  </si>
  <si>
    <t>Частная собственность</t>
  </si>
  <si>
    <t>по ОКОПФ / ОКФС</t>
  </si>
  <si>
    <t>Единица измерения:</t>
  </si>
  <si>
    <t>в тыс. рублей</t>
  </si>
  <si>
    <t>по ОКЕИ</t>
  </si>
  <si>
    <t>384</t>
  </si>
  <si>
    <t>Местонахождение (адрес)</t>
  </si>
  <si>
    <t>Основные средства в организации</t>
  </si>
  <si>
    <t>Объекты недвижимости, права собственности на которые не зарегистрированы</t>
  </si>
  <si>
    <t>Доходные вложения в материальные
ценности</t>
  </si>
  <si>
    <t>Материальные ценности в организации</t>
  </si>
  <si>
    <t>Материальные ценности предоставленные во временное владение и пользование</t>
  </si>
  <si>
    <t>Материальные ценности предоставленные во временное пользование</t>
  </si>
  <si>
    <t>Прочие доходные вложения</t>
  </si>
  <si>
    <t>Налог на добавленную стоимость по приобретенным ценностям</t>
  </si>
  <si>
    <t>АО АВТОБАН-ФИНАНС</t>
  </si>
  <si>
    <t>9991-м41/00032/0101 от 24.12.2015</t>
  </si>
  <si>
    <t>24.12.18</t>
  </si>
  <si>
    <t>ОВ/КОН-13905-14-01-П-01</t>
  </si>
  <si>
    <t>ОВ/КОН-13905-27-01-П-01</t>
  </si>
  <si>
    <t>ОВ/КОН-13905-48-01-П-01</t>
  </si>
  <si>
    <t>ОВ/КОН-13905-49-01-П-01</t>
  </si>
  <si>
    <t>ОВ/КОН-13905-50-01-П-01</t>
  </si>
  <si>
    <t>Договор о залоге имущественных прав под кредитную линию</t>
  </si>
  <si>
    <t>Т-2/14/ГА/0219</t>
  </si>
  <si>
    <t>Договор о залоге имущественных прав под банковские гарантии</t>
  </si>
  <si>
    <t>Т-3/14/ГА/0219</t>
  </si>
  <si>
    <t>1П/0503-15-3-0</t>
  </si>
  <si>
    <t>ООО "Консалтинг-КА"</t>
  </si>
  <si>
    <t>ОАО "ХМДС"</t>
  </si>
  <si>
    <t>По состоянию на 31.12.2015 год просроченной кредиторской задолженности нет.</t>
  </si>
  <si>
    <t>Краткосрочный кредит</t>
  </si>
  <si>
    <t>26431 от 11.12.15</t>
  </si>
  <si>
    <t>26437 от 11.12.15</t>
  </si>
  <si>
    <t>ОВ/КОН-13905-56-01-П-01</t>
  </si>
  <si>
    <t>АВТОДОР ГК</t>
  </si>
  <si>
    <t xml:space="preserve">         АО "ДСК"АВТОБАН"</t>
  </si>
  <si>
    <t>АО "ДСК"АВТОБАН"</t>
  </si>
  <si>
    <t>АО "ДСК" АВТОБАН"</t>
  </si>
  <si>
    <t xml:space="preserve">                                                 АО "ДСК"АВТОБАН"</t>
  </si>
  <si>
    <t>АВТОБАН-ФИНАНС АО</t>
  </si>
  <si>
    <t>Долгосрочный займ</t>
  </si>
  <si>
    <t>Договор № 2 от 30.06.2016</t>
  </si>
  <si>
    <t>12267</t>
  </si>
  <si>
    <t>Непубличные акционерные общества</t>
  </si>
  <si>
    <t>Просроченную задолженность не показываем отдельно она менее 3%</t>
  </si>
  <si>
    <t>Арендованное имущество</t>
  </si>
  <si>
    <t>ООО СУ 910</t>
  </si>
  <si>
    <t>ООО СУ 911</t>
  </si>
  <si>
    <t>ООО СУ 925</t>
  </si>
  <si>
    <t>ООО Промтехнолизинг</t>
  </si>
  <si>
    <t>ООО Статика</t>
  </si>
  <si>
    <t>ОВ/КОН-13905-51-01-П-01</t>
  </si>
  <si>
    <t>Т-4/14/ГА/0219</t>
  </si>
  <si>
    <t>Т-5/14/ГА/0219</t>
  </si>
  <si>
    <t>1553907-SA от 06.07.2016</t>
  </si>
  <si>
    <t>ООО ВФС ВОСТОК</t>
  </si>
  <si>
    <t>1553948-SA от 06.07.2016</t>
  </si>
  <si>
    <t>Поручительство за ХМДС по кредит линии</t>
  </si>
  <si>
    <t>ООО ДК</t>
  </si>
  <si>
    <t>АО Банк ГПБ</t>
  </si>
  <si>
    <t>Поручительство под банковскую гарантию</t>
  </si>
  <si>
    <t>ООО Маринер</t>
  </si>
  <si>
    <t>ООО АЭРОЛАЙТ СПБ</t>
  </si>
  <si>
    <t>Договор № 85-СДО-ГО-2016  от 10.05.2016</t>
  </si>
  <si>
    <t>42.11</t>
  </si>
  <si>
    <t>На 31 декабря 2016 г.</t>
  </si>
  <si>
    <t>Лицензия на пользования недрами</t>
  </si>
  <si>
    <t>ООО КСК № 1</t>
  </si>
  <si>
    <t>ООО КСК № 2</t>
  </si>
  <si>
    <t>ООО КСК № 3</t>
  </si>
  <si>
    <t>ООО КСК № 4</t>
  </si>
  <si>
    <t>ОВ/КОН-13905-55-01-П-01</t>
  </si>
  <si>
    <t>ОВ/КОН-13905-58-01-П-01</t>
  </si>
  <si>
    <t>ОВ/КОН-13905-57-01-П-01</t>
  </si>
  <si>
    <t>ОВ/КОН-13905-93-01-П-01</t>
  </si>
  <si>
    <t>АО "АВТОБАН-ФИНАНС</t>
  </si>
  <si>
    <t>4-01-82416-н</t>
  </si>
  <si>
    <t>Поручительство в пользу Акционерного общества «Автобан-финанс» в рамках облигационного займа.</t>
  </si>
  <si>
    <t>4350/пю</t>
  </si>
  <si>
    <t>ООО "МКБ-ЛИЗИНГ"</t>
  </si>
  <si>
    <t>поручительство за ОАО "ХМДС" перед  ООО МКБ-Лизинг</t>
  </si>
  <si>
    <t>4402/пю</t>
  </si>
  <si>
    <t>Филиал Западно-сибирский ПАО Банк "ФК ОТКРЫТИЕ"</t>
  </si>
  <si>
    <t>ООО "СУ 910"</t>
  </si>
  <si>
    <t>Договор №72-СДО-ГО-2016 от 05.04.2016</t>
  </si>
  <si>
    <t>ООО "Трансстроймеханизация"</t>
  </si>
  <si>
    <t>Строительство автомобильных дорог и автомагистралей</t>
  </si>
  <si>
    <t>Краткосрочные долговые ценные бумаги</t>
  </si>
  <si>
    <t>Васютина Ю.М.</t>
  </si>
  <si>
    <t xml:space="preserve">   Васютина Ю.М.</t>
  </si>
  <si>
    <t xml:space="preserve">     Васютина Ю.М.</t>
  </si>
  <si>
    <t xml:space="preserve">      Лазарева Ю.В.</t>
  </si>
  <si>
    <t>Договор № 57-пр-гп-2015 от 20.01.2015</t>
  </si>
  <si>
    <t>Договор № П06-24/14 от 10.06.2014</t>
  </si>
  <si>
    <t>ООО "СПФ СТРОМОС"</t>
  </si>
  <si>
    <t>ООО "СУ 911"</t>
  </si>
  <si>
    <t>ООО "СУ 925"</t>
  </si>
  <si>
    <t>ООО "СУ 967"</t>
  </si>
  <si>
    <t>ООО "СУ № 905"</t>
  </si>
  <si>
    <t>ООО "СУ- 920"</t>
  </si>
  <si>
    <t>ООО "ДК"</t>
  </si>
  <si>
    <t>Договор № 01-2017 от 16.01.2017</t>
  </si>
  <si>
    <t>Договор № 104-ДП  от 16.09.2016</t>
  </si>
  <si>
    <t>АО КБ ЛОКО-БАНК</t>
  </si>
  <si>
    <t>ДП 2017-018/0098</t>
  </si>
  <si>
    <t>Договор поручительства за ХМДС под кредитную линию</t>
  </si>
  <si>
    <t>ДП 2017-021/0114</t>
  </si>
  <si>
    <t>ДП 2017-31764/0105</t>
  </si>
  <si>
    <t>Договор поручительства за ХМДС под банковскую гарантию</t>
  </si>
  <si>
    <t>ОВ/КОН-13905-102-01-П-01-МП</t>
  </si>
  <si>
    <t>ОВ/КОН-13905-103-01-П-01-МП</t>
  </si>
  <si>
    <t>134-2016/ДП-01</t>
  </si>
  <si>
    <t>АО СМП БАНК</t>
  </si>
  <si>
    <t>поручительство за ОАО "ХМДС" за банковскую гарантию</t>
  </si>
  <si>
    <t>137-2016/ДП-01</t>
  </si>
  <si>
    <t>ПАО Промсвязьбанк</t>
  </si>
  <si>
    <t>26.01.2018</t>
  </si>
  <si>
    <t>ЗАО Рондо гранд</t>
  </si>
  <si>
    <t>АЛП 76245/01-17/01 от 12.01.2017</t>
  </si>
  <si>
    <t>28.02.2021</t>
  </si>
  <si>
    <t>АЛП 76245/02-17/01 от 12.01.2017</t>
  </si>
  <si>
    <t>АЛП 76245/03-17/01 от 12.01.2017</t>
  </si>
  <si>
    <t>АЛП 76245/04-17/01 от 12.01.2017</t>
  </si>
  <si>
    <t>АЛП 76245/05-17/01 от 12.01.2017</t>
  </si>
  <si>
    <t>АЛП 76245/06-17/01 от 12.01.2017</t>
  </si>
  <si>
    <t>АЛП 76245/07-17/01 от 12.01.2017</t>
  </si>
  <si>
    <t>АЛП 76245/08-17/01 от 12.01.2017</t>
  </si>
  <si>
    <t>АЛП 76245/09-17/01 от 12.01.2017</t>
  </si>
  <si>
    <t>АЛП 76245/10-17/01 от 12.01.2017</t>
  </si>
  <si>
    <t>АЛП 76245/11-17/01 от 12.01.2017</t>
  </si>
  <si>
    <t>АЛП 76245/12-17/01 от 12.01.2017</t>
  </si>
  <si>
    <t>АЛП 76245/13-17/01 от 12.01.2017</t>
  </si>
  <si>
    <t>АЛП 76245/14-17/01 от 12.01.2017</t>
  </si>
  <si>
    <t>АЛП 76245/15-17/01 от 12.01.2017</t>
  </si>
  <si>
    <t>АЛП 76245/16-17/01 от 12.01.2017</t>
  </si>
  <si>
    <t>АЛП 76245/17-17/01 от 12.01.2017</t>
  </si>
  <si>
    <t>АЛП 76245/18-17/01 от 12.01.2017</t>
  </si>
  <si>
    <t>АЛП 76245/19-17/01 от 12.01.2017</t>
  </si>
  <si>
    <t>АЛП 76245/20-17/01 от 12.01.2017</t>
  </si>
  <si>
    <t>АЛП 76245/21-17/01 от 12.01.2017</t>
  </si>
  <si>
    <t>АЛП 76245/22-17/01 от 12.01.2017</t>
  </si>
  <si>
    <t>ОВ/КОН-15903-25-01-П-01 от 21.03.2017</t>
  </si>
  <si>
    <t>ОВ/КОН-15903-32-01-П-01 от 23.03.2017</t>
  </si>
  <si>
    <t>0092-пф/17-003-002 от 01.06.2017 поруч-во перед Банком Открытие под кред линию</t>
  </si>
  <si>
    <t>0092-пф/17-004-002 от 01.06.2017 поруч-во перед Банком Открытие под кред линию</t>
  </si>
  <si>
    <t>01.03.2020</t>
  </si>
  <si>
    <t xml:space="preserve">0092-пф/17-003-001 от 01.06.2017 </t>
  </si>
  <si>
    <t xml:space="preserve">0092-пф/17-004-001 от 01.06.2017 </t>
  </si>
  <si>
    <t>ОВ/КОН-15903-40-01-П-01 от 15.05.2017</t>
  </si>
  <si>
    <t>25.06.2020</t>
  </si>
  <si>
    <t>ОВ/КОН-15903-41-01-П-01 от 15.05.2017</t>
  </si>
  <si>
    <t>ОВ/КОН-15903-42-01-П-01 от 15.05.2017</t>
  </si>
  <si>
    <t>ОВ/КОН-15903-43-01-П-01 от 15.05.2017</t>
  </si>
  <si>
    <t>П-01-2017/469 от 27.04.2017</t>
  </si>
  <si>
    <t>31.05.2020</t>
  </si>
  <si>
    <t>02-1717-005-пр от 07.06.2017</t>
  </si>
  <si>
    <t>36-2017/ДП-01 от 20.04.2017</t>
  </si>
  <si>
    <t>49-2017/ДП-01 от 22.06.2017</t>
  </si>
  <si>
    <t>ДП 2017-31764/0107 от 20.04.2017</t>
  </si>
  <si>
    <t>Договор № 04 от 28.04.2017</t>
  </si>
  <si>
    <t>Договор № 37-2017/кл от 20.04.2017г</t>
  </si>
  <si>
    <t>652/05-го-2016 от 09.11.2016</t>
  </si>
  <si>
    <t>681/05-го-2016 от 01.11.2016</t>
  </si>
  <si>
    <t>1-по от 31.10.2016г</t>
  </si>
  <si>
    <t>ООО СУ 905</t>
  </si>
  <si>
    <t>ООО "СУ 920"</t>
  </si>
  <si>
    <t>Дгв-106-СДО-У-ГО-2017 от 22.12.2016</t>
  </si>
  <si>
    <t>Дгв-58-МТО-ГО-ЦКАД-3-2016 от 31.12.2016</t>
  </si>
  <si>
    <t>ООО ТРАНСКАПСТРОЙ</t>
  </si>
  <si>
    <t>Дгв-187-ГО-2017 от 11.04.2017г</t>
  </si>
  <si>
    <t>Орозбаев Н.А.</t>
  </si>
  <si>
    <t>ПАО Банк Возраждение</t>
  </si>
  <si>
    <t>ООО Меридиан</t>
  </si>
  <si>
    <t>19-сдо-го-сп-2015 от 23.03.2015г</t>
  </si>
  <si>
    <t>ДП 2017-218/0702 от 28.08.2017</t>
  </si>
  <si>
    <t>ДП 2017-31764/0697 от 28.08.17</t>
  </si>
  <si>
    <t>Московский филиал ПАО РОСБАНК</t>
  </si>
  <si>
    <t>1п/0185-17-3-0 от 29.05.2017</t>
  </si>
  <si>
    <t>Залог векселей по банковскую гарантию АСК</t>
  </si>
  <si>
    <t>078-зал-1 от 28.07.2017</t>
  </si>
  <si>
    <t>078-зал-2 от 28.07.2017</t>
  </si>
  <si>
    <t>Залог доли АСК  по банковскую гарантию АСК</t>
  </si>
  <si>
    <t>078-пор-1 от 28.07.2017</t>
  </si>
  <si>
    <t>Поручительство за АСК под банковскую гарантию</t>
  </si>
  <si>
    <t>079-зал-1 от 28.07.2017</t>
  </si>
  <si>
    <t>079-зал-2 от 28.07.2017</t>
  </si>
  <si>
    <t>079-пор-1 от 28.07.2017</t>
  </si>
  <si>
    <t>Сбербанк Сургутское ОСБ 5940</t>
  </si>
  <si>
    <t>PR-2/17 от 13.07.2017</t>
  </si>
  <si>
    <t>23.07.2023</t>
  </si>
  <si>
    <t>65-2017/бг/дп-02 от 17.08.2017</t>
  </si>
  <si>
    <t>080-пор-1 от 28.07.2017</t>
  </si>
  <si>
    <t>0710001</t>
  </si>
  <si>
    <t>На 31 декабря 2017 г.</t>
  </si>
  <si>
    <t>1110</t>
  </si>
  <si>
    <t>11101</t>
  </si>
  <si>
    <t>11102</t>
  </si>
  <si>
    <t>1120</t>
  </si>
  <si>
    <t>11201</t>
  </si>
  <si>
    <t>11202</t>
  </si>
  <si>
    <t>1130</t>
  </si>
  <si>
    <t>1140</t>
  </si>
  <si>
    <t>1150</t>
  </si>
  <si>
    <t>11501</t>
  </si>
  <si>
    <t>11502</t>
  </si>
  <si>
    <t>11503</t>
  </si>
  <si>
    <t>11504</t>
  </si>
  <si>
    <t>11505</t>
  </si>
  <si>
    <t>11506</t>
  </si>
  <si>
    <t>11507</t>
  </si>
  <si>
    <t>11508</t>
  </si>
  <si>
    <t>11509</t>
  </si>
  <si>
    <t>1160</t>
  </si>
  <si>
    <t>11601</t>
  </si>
  <si>
    <t>11602</t>
  </si>
  <si>
    <t>11603</t>
  </si>
  <si>
    <t>11604</t>
  </si>
  <si>
    <t>1170</t>
  </si>
  <si>
    <t>1180</t>
  </si>
  <si>
    <t>1190</t>
  </si>
  <si>
    <t>11901</t>
  </si>
  <si>
    <t>11902</t>
  </si>
  <si>
    <t>11903</t>
  </si>
  <si>
    <t>1100</t>
  </si>
  <si>
    <t>1210</t>
  </si>
  <si>
    <t>12101</t>
  </si>
  <si>
    <t>1220</t>
  </si>
  <si>
    <t>1230</t>
  </si>
  <si>
    <t>1240</t>
  </si>
  <si>
    <t>1250</t>
  </si>
  <si>
    <t>1260</t>
  </si>
  <si>
    <t>1200</t>
  </si>
  <si>
    <t>1600</t>
  </si>
  <si>
    <t>Директор по экономике и финансам</t>
  </si>
  <si>
    <t>стр. 1130  "Нематериальные поисковые активы"</t>
  </si>
  <si>
    <t>Нематериалные поисковые активы</t>
  </si>
  <si>
    <t>Итого (стр. 1130)</t>
  </si>
  <si>
    <t>векселя</t>
  </si>
  <si>
    <t>ООО "КСК №1"</t>
  </si>
  <si>
    <t>Нераспеределенная прыбыль (непокрытый убыток) на 31.12.2017г</t>
  </si>
  <si>
    <t>Дивиденды за  2015г, 2016_г</t>
  </si>
  <si>
    <t>Договор № 001-002-182-к-2017 от 28.09.2017</t>
  </si>
  <si>
    <t>МОСКОВСКИЙ ФИЛИАЛ ПАО РОСБАНК</t>
  </si>
  <si>
    <t>Договор № PR/100/17 от 22/11/17</t>
  </si>
  <si>
    <t>Дгв-59-МТО-ГО-ЦКАД-3-2016 от 31.12.2016</t>
  </si>
  <si>
    <t>Дгв-52-МТО-ГО-ЦКАД-3-2016 от 31.12.16</t>
  </si>
  <si>
    <t>Дгв-53-МТО-ГО-ЦКАД-3-2016 от 31.12.2016</t>
  </si>
  <si>
    <t>ООО Альмагоргруп</t>
  </si>
  <si>
    <t>Дгв-68-мто-2017 от 15.02.2017</t>
  </si>
  <si>
    <t>ООО СПФ СТРОМОС</t>
  </si>
  <si>
    <t>Дгв-60-МТО-ГО-ЦКАД-2016 от 31.12.2016</t>
  </si>
  <si>
    <t>Договор № 834-001/16 от 22.08.2016</t>
  </si>
  <si>
    <t>Договор № Дгв-66-МТО-2017 от 15.02.2017</t>
  </si>
  <si>
    <t>Расчеты с разными дебиторами и кредиторами (прочие) в т.ч:</t>
  </si>
  <si>
    <t xml:space="preserve">ИД-2014-1253 от 24.12.2014г. М-3 "УКРАИНА" КМ124-КМ173 и КМ173-КМ194  ИНВЕСТИЦИИ </t>
  </si>
  <si>
    <t>ПАО МОСТОТРЕСТ</t>
  </si>
  <si>
    <t>СГК-А/174ПМ от 27.09.2011</t>
  </si>
  <si>
    <t>ООО ИНСТРОЙПРОЕКТ</t>
  </si>
  <si>
    <t xml:space="preserve">2016/171-РД от 26.08.16г. </t>
  </si>
  <si>
    <t xml:space="preserve">157/17-С от 31.10.2017 </t>
  </si>
  <si>
    <t>085-зал-1 от 28.12.2017</t>
  </si>
  <si>
    <t>085-зал-2 от 28.12.2017</t>
  </si>
  <si>
    <t>ОАО Промсвязьбанк</t>
  </si>
  <si>
    <t>001-002-182-к-2017-3-3 от 28.09.2017</t>
  </si>
  <si>
    <t>ПЮ1-13/17  от 10.10.17</t>
  </si>
  <si>
    <t>БКС БАНК АО</t>
  </si>
  <si>
    <t>ДП 2017-222/0711 от 19.10.2017</t>
  </si>
  <si>
    <t>PR-1/17  от 13.07.17</t>
  </si>
  <si>
    <t>PR/094/17 от 13.07.2017</t>
  </si>
  <si>
    <t>ZL/026/17 от 22.11.17</t>
  </si>
  <si>
    <t>до исполнения</t>
  </si>
  <si>
    <t>Залог контракта под капитальное строительство</t>
  </si>
  <si>
    <t>ZL/027/17 от 22.11.17</t>
  </si>
  <si>
    <t>Залог рсч в Московской филиале ПАО РОСБАНК</t>
  </si>
  <si>
    <t>085-ПОР-1 от 28.12.17</t>
  </si>
  <si>
    <t>13-011-117 от 11.12.13</t>
  </si>
  <si>
    <t>138-ЗД-1</t>
  </si>
  <si>
    <t>138-ЗЦБ-1 от 25.12.17</t>
  </si>
  <si>
    <t>138-ПОР-2 от 25.12.17</t>
  </si>
  <si>
    <t>139-ЗД-1</t>
  </si>
  <si>
    <t>184 от 09.10.17</t>
  </si>
  <si>
    <t>186 от 09.10.17</t>
  </si>
  <si>
    <t>187 от 09.10.17</t>
  </si>
  <si>
    <t>188 от 09.10.17</t>
  </si>
  <si>
    <t>76 от 07.10.2016</t>
  </si>
  <si>
    <t>ДП 2017-022/0117 от 20.04.17</t>
  </si>
  <si>
    <t>GR146300/0038-9 от 23.12.2014поруч-во от Андреева А.В. перед РСХБ</t>
  </si>
  <si>
    <t>177900/0017-8/3 от 03.11.17</t>
  </si>
  <si>
    <t>GR177900/0007-8/3 от 27.10.17</t>
  </si>
  <si>
    <t>177900/0017-9 от 03.11.17</t>
  </si>
  <si>
    <t>2п/0209-17-3-0 от 29.05.17</t>
  </si>
  <si>
    <t>2п/0505-15-3-0 от 14.10.15</t>
  </si>
  <si>
    <t>GR177900/0007-9 от 27.10.17</t>
  </si>
  <si>
    <t>ПЮ1-12/17 от 10.10.17</t>
  </si>
  <si>
    <t>ООО АСК</t>
  </si>
  <si>
    <t>139-ЗИП-1 от 27.12.17</t>
  </si>
  <si>
    <t>28.06.2021</t>
  </si>
  <si>
    <t>139-ЗИП-2 от 25.12.17</t>
  </si>
  <si>
    <t>GR177900/0007 от 27.10.17</t>
  </si>
  <si>
    <t>20.12.20</t>
  </si>
  <si>
    <t>GR177900/0007-21 от 27.11.17</t>
  </si>
  <si>
    <t>BG-7232/17 от 28/12/17</t>
  </si>
  <si>
    <t>31.12.18</t>
  </si>
  <si>
    <t>BG-7233/17</t>
  </si>
  <si>
    <t>БГ-5638/17</t>
  </si>
  <si>
    <t>31.01.2020</t>
  </si>
  <si>
    <t>ПАО Сбербанк</t>
  </si>
  <si>
    <t>139 от 25.12.17</t>
  </si>
  <si>
    <t>28.06.18</t>
  </si>
  <si>
    <t>29539 от 19.09.17</t>
  </si>
  <si>
    <t>30096 от 04.12.17</t>
  </si>
  <si>
    <t>Т-514/га/0219 от 05.04.17</t>
  </si>
  <si>
    <t>Т-7/14/га/0219 от 11.07.2017</t>
  </si>
  <si>
    <t>177900/0007-8/2 от 27.10.17</t>
  </si>
  <si>
    <t>20.12.2020</t>
  </si>
  <si>
    <t>GR177900/0017-8/2 от 03.11.2017</t>
  </si>
  <si>
    <t>02.11.18</t>
  </si>
  <si>
    <t>177900/0017-8/4 от 03.11.17</t>
  </si>
  <si>
    <t>GR146300/0038-8/4 от 28.07.16</t>
  </si>
  <si>
    <t>GR177900/0007-8/4 от 27.10.17</t>
  </si>
  <si>
    <t>ПЮ2-12/17 от 10.10.17</t>
  </si>
  <si>
    <t>139-пор-1 от 25.12.17</t>
  </si>
  <si>
    <t>1п/0209-17-3-0 от 29.05.17</t>
  </si>
  <si>
    <t>01.11.18</t>
  </si>
  <si>
    <t>1п/0505-15-3-0 от 14.10.15</t>
  </si>
  <si>
    <t>2505-16/п1 от 22.08.16</t>
  </si>
  <si>
    <t>21.08.2021</t>
  </si>
  <si>
    <t>GR177900/0017-8/1 от 03.11.17</t>
  </si>
  <si>
    <t>PR/153/17 от 22.11.17</t>
  </si>
  <si>
    <t>22.03.2021</t>
  </si>
  <si>
    <t>09.10.2023</t>
  </si>
  <si>
    <t xml:space="preserve">ООО Союздорстрой </t>
  </si>
  <si>
    <t>2018</t>
  </si>
  <si>
    <t>Акционерное общество "ДОРОЖНО-СТРОИТЕЛЬНАЯ КОМПАНИЯ "АВТОБАН"</t>
  </si>
  <si>
    <t>2018год</t>
  </si>
  <si>
    <t>ООО "Меридиан"</t>
  </si>
  <si>
    <t>Договор № 001-002-181-к-2017 от 28.09.2017</t>
  </si>
  <si>
    <t>2018 года</t>
  </si>
  <si>
    <t>ДГВ-88-ГО-2017 от 17.02.2017</t>
  </si>
  <si>
    <t>Договор № 58-ПР-ГП-2015 от 15.01.2015</t>
  </si>
  <si>
    <t>ООО Транскапстрой</t>
  </si>
  <si>
    <t>GR177900/0007-21</t>
  </si>
  <si>
    <t>Договор о залоге имущественных прав под банковскую гарантию</t>
  </si>
  <si>
    <t>ОВ/КОН-13905-79-01-П-01</t>
  </si>
  <si>
    <t>ОВ/КОН-13905-75-01-П</t>
  </si>
  <si>
    <t>4В02-01-82416-Н-001Р</t>
  </si>
  <si>
    <t>001-002-181-к-2017-п-1</t>
  </si>
  <si>
    <t>30.03.2021</t>
  </si>
  <si>
    <t>177900/0017-8/1</t>
  </si>
  <si>
    <t>02.11.2018</t>
  </si>
  <si>
    <t>01п-14/га/0219</t>
  </si>
  <si>
    <t>31.12.2024</t>
  </si>
  <si>
    <t>1п/0510-15-3-0</t>
  </si>
  <si>
    <t>01.11.2018</t>
  </si>
  <si>
    <t>1п/0534-15-3-0</t>
  </si>
  <si>
    <t>30.03.2018</t>
  </si>
  <si>
    <t>227/дп-2017</t>
  </si>
  <si>
    <t>25.03.2023</t>
  </si>
  <si>
    <t>232/дп-2017</t>
  </si>
  <si>
    <t>25.06.2023</t>
  </si>
  <si>
    <t>235/дп-2017</t>
  </si>
  <si>
    <t>243/дп-2017</t>
  </si>
  <si>
    <t>264-2017/дп-2017</t>
  </si>
  <si>
    <t>271/дп-2017</t>
  </si>
  <si>
    <t>25.08.2023</t>
  </si>
  <si>
    <t>3359-15/п1</t>
  </si>
  <si>
    <t>27.08.2020</t>
  </si>
  <si>
    <t>дп 2017-102/0461</t>
  </si>
  <si>
    <t>31.01.2018</t>
  </si>
  <si>
    <t>дп 2017-221/0709</t>
  </si>
  <si>
    <t>19.10.2019</t>
  </si>
  <si>
    <t>дп 2017-31764/0108</t>
  </si>
  <si>
    <t>20.04.2022</t>
  </si>
  <si>
    <t>дп 2017-32875/0467</t>
  </si>
  <si>
    <t>22.06.2020</t>
  </si>
  <si>
    <t>дп 2017-217/0700</t>
  </si>
  <si>
    <t>28.08.2020</t>
  </si>
  <si>
    <t>ОВ/КОН-15903-22-01-п-01</t>
  </si>
  <si>
    <t>25.12.2022</t>
  </si>
  <si>
    <t>ОВ/КОН-15903-26-01-п-01</t>
  </si>
  <si>
    <t>ОВ/КОН-15903-28-01-п-01</t>
  </si>
  <si>
    <t>ОВ/КОН-15903-29-01-п-01-мп</t>
  </si>
  <si>
    <t>13.03.2023</t>
  </si>
  <si>
    <t>ОВ/КОН-15903-30-01-п-01-мп</t>
  </si>
  <si>
    <t>ОВ/КОН-15903-36-01-п-01</t>
  </si>
  <si>
    <t>18.05.2023</t>
  </si>
  <si>
    <t>37-2017/дп-01</t>
  </si>
  <si>
    <t>65-2017/бг/дп-01</t>
  </si>
  <si>
    <t>17.08.2021</t>
  </si>
  <si>
    <t>001-002-182-к-2017-п-1</t>
  </si>
  <si>
    <t>01.11.2021</t>
  </si>
  <si>
    <t>139-ЗИП-3 от 29.12.17</t>
  </si>
  <si>
    <t>Договор залога - контракт по банковской гарантии</t>
  </si>
  <si>
    <t>139-ЗИП-4 от 29.12.17</t>
  </si>
  <si>
    <t>139-ЗИП-5 от 29.12.17</t>
  </si>
  <si>
    <t>списать в учете</t>
  </si>
  <si>
    <t>30</t>
  </si>
  <si>
    <t>Расчеты с поставщиками и подрядчиками</t>
  </si>
  <si>
    <t>12301</t>
  </si>
  <si>
    <t>Расчеты с покупателями и заказчиками</t>
  </si>
  <si>
    <t>12302</t>
  </si>
  <si>
    <t>12303</t>
  </si>
  <si>
    <t>12304</t>
  </si>
  <si>
    <t>12305</t>
  </si>
  <si>
    <t>-</t>
  </si>
  <si>
    <t>12306</t>
  </si>
  <si>
    <t>12307</t>
  </si>
  <si>
    <t>Расчеты по вкладам в уставный (складочный) капитал</t>
  </si>
  <si>
    <t>12308</t>
  </si>
  <si>
    <t>Расчеты с разными дебиторами и кредиторами</t>
  </si>
  <si>
    <t>12309</t>
  </si>
  <si>
    <t>12310</t>
  </si>
  <si>
    <t>12311</t>
  </si>
  <si>
    <t>Проценты по предоставленным займам</t>
  </si>
  <si>
    <t>12312</t>
  </si>
  <si>
    <t>12313</t>
  </si>
  <si>
    <t>"30"</t>
  </si>
  <si>
    <t>облигации</t>
  </si>
  <si>
    <t>Алексеев С.П.</t>
  </si>
  <si>
    <t>Уступка прав (цессия)</t>
  </si>
  <si>
    <t>01/А/2014</t>
  </si>
  <si>
    <t>ООО "КСК №4"</t>
  </si>
  <si>
    <t>ФК ОТКРЫТИЕ ПАО БАНК</t>
  </si>
  <si>
    <t>Договор № 427-18/вк от 22.06.18</t>
  </si>
  <si>
    <t>Московский РФ АО "РОССЕЛЬХОЗБАНК"</t>
  </si>
  <si>
    <t>Договор № 177900/0017 от 03.11.17</t>
  </si>
  <si>
    <t>ЗАО "Рондо Гранд"</t>
  </si>
  <si>
    <t>Договор № 1 от 19.04.2018</t>
  </si>
  <si>
    <t>Незаконченные операции по приобретению объектов ОС</t>
  </si>
  <si>
    <t>Итого по сч 08</t>
  </si>
  <si>
    <t>Строительство объектов ОС</t>
  </si>
  <si>
    <t>(т.руб)</t>
  </si>
  <si>
    <t>Итого (стр. 1150)</t>
  </si>
  <si>
    <t>Дгв-50-МТО-ГО-2016 от 31.12.2017</t>
  </si>
  <si>
    <t>АБИ -22-СП-12.17 от 25.12.17</t>
  </si>
  <si>
    <t>ООО АРКС МТ</t>
  </si>
  <si>
    <t>Дгв-56-мто-го-2016 от 31.12.2016</t>
  </si>
  <si>
    <t>УК-35-02.18 от 27.02.2018</t>
  </si>
  <si>
    <t>ООО СУ 920</t>
  </si>
  <si>
    <t>Дгв-88-го-2017 от 17.02.2017</t>
  </si>
  <si>
    <t>ЦКАД3-СУ925-2017 от 15.02.2017</t>
  </si>
  <si>
    <t>ВОЗРАЖДЕНИЕ (ПАО) БАНК</t>
  </si>
  <si>
    <t>Филиал Западно-сибирский ПАО Банк "ФК ОТКРЫТИЕ</t>
  </si>
  <si>
    <t>0092-пт/17-0003-001 от 01.06.17</t>
  </si>
  <si>
    <t xml:space="preserve">Договор о залоге имущественных прав </t>
  </si>
  <si>
    <t>0092-ни/17-0003-0001 от 12.09.2017</t>
  </si>
  <si>
    <t>0092-пт/17-0003-002 от 01.06.17</t>
  </si>
  <si>
    <t>Залог контракт</t>
  </si>
  <si>
    <t>187900/001-8/1 от 22.02.2018</t>
  </si>
  <si>
    <t>АО Россельхозбанк</t>
  </si>
  <si>
    <t>ДП/01-ДБГ-20828/18 от 22.06.2018</t>
  </si>
  <si>
    <t>ПАО СОВКОМБАНК</t>
  </si>
  <si>
    <t>ООО "Юго-Восточная Магистраль"</t>
  </si>
  <si>
    <t>бн от 28.06.2018</t>
  </si>
  <si>
    <t>Поручительство под контракт</t>
  </si>
  <si>
    <t>БГ-1660/18 от 13.04.2018</t>
  </si>
  <si>
    <t>28.02.2019</t>
  </si>
  <si>
    <t>БГ-2240/18 от 07.05.2018</t>
  </si>
  <si>
    <t>25.02.2019</t>
  </si>
  <si>
    <t>ООО ЭКСПОБАНК</t>
  </si>
  <si>
    <t>20/2018-1 от 27.04.2018</t>
  </si>
  <si>
    <t>20/2018-2 от 27.04.2018</t>
  </si>
  <si>
    <t>4/2018 от 02.02.2018</t>
  </si>
  <si>
    <t>Андреев А.В.</t>
  </si>
  <si>
    <t>427-18/П2 от 22.06.2018</t>
  </si>
  <si>
    <t>бн от 01.06.2018</t>
  </si>
  <si>
    <t>ОАО "ХМДС</t>
  </si>
  <si>
    <t>427-18/П1 от 22.06.2018</t>
  </si>
  <si>
    <t>01.04.2021</t>
  </si>
  <si>
    <t>ДП 188-дск/18 от 29.05.2018</t>
  </si>
  <si>
    <t>22.05.2022</t>
  </si>
  <si>
    <t>ПЮ1-3/18 от 15.05.2018</t>
  </si>
  <si>
    <t>14.05.2021</t>
  </si>
  <si>
    <t>GR146300/0038-8/3 от 28.07.2016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</si>
  <si>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</si>
  <si>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</si>
  <si>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</si>
  <si>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</t>
  </si>
  <si>
    <t>1310</t>
  </si>
  <si>
    <t>Собственные акции, выкупленные у акционеров</t>
  </si>
  <si>
    <t>1320</t>
  </si>
  <si>
    <t>Переоценка внеоборотных активов</t>
  </si>
  <si>
    <t>1340</t>
  </si>
  <si>
    <t>Добавочный капитал (без переоценки)</t>
  </si>
  <si>
    <t>1350</t>
  </si>
  <si>
    <t>Резервный капитал</t>
  </si>
  <si>
    <t>1360</t>
  </si>
  <si>
    <t>Нераспределенная прибыль (непокрытый убыток)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</si>
  <si>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</si>
  <si>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</si>
  <si>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</si>
  <si>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</si>
  <si>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</si>
  <si>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</si>
  <si>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Долгосрочные кредиты</t>
  </si>
  <si>
    <t>14101</t>
  </si>
  <si>
    <t>Долгосрочные займы</t>
  </si>
  <si>
    <t>14102</t>
  </si>
  <si>
    <t>Отложенные налоговые обязательства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</si>
  <si>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</si>
  <si>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</si>
  <si>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</si>
  <si>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</si>
  <si>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</si>
  <si>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</t>
  </si>
  <si>
    <t>1400</t>
  </si>
  <si>
    <t>V. КРАТКОСРОЧНЫЕ ОБЯЗАТЕЛЬСТВА</t>
  </si>
  <si>
    <t>1510</t>
  </si>
  <si>
    <t>Краткосрочные кредиты</t>
  </si>
  <si>
    <t>15101</t>
  </si>
  <si>
    <t>Краткосрочные займы</t>
  </si>
  <si>
    <t>15102</t>
  </si>
  <si>
    <t>Проценты по краткосрочным кредитам</t>
  </si>
  <si>
    <t>15103</t>
  </si>
  <si>
    <t>Проценты по долгосрочным кредитам</t>
  </si>
  <si>
    <t>15104</t>
  </si>
  <si>
    <t>Проценты по краткосрочным займам</t>
  </si>
  <si>
    <t>15105</t>
  </si>
  <si>
    <t>Проценты по долгосрочным займам</t>
  </si>
  <si>
    <t>15106</t>
  </si>
  <si>
    <t>15107</t>
  </si>
  <si>
    <t>Проценты по краткосрочным долговым ценным бумагам</t>
  </si>
  <si>
    <t>15108</t>
  </si>
  <si>
    <t>Кредиторская задолженность</t>
  </si>
  <si>
    <t>1520</t>
  </si>
  <si>
    <t>15201</t>
  </si>
  <si>
    <t>15202</t>
  </si>
  <si>
    <t>15203</t>
  </si>
  <si>
    <t>15204</t>
  </si>
  <si>
    <t>15205</t>
  </si>
  <si>
    <t>15206</t>
  </si>
  <si>
    <t>15207</t>
  </si>
  <si>
    <t>Задолженность участникам (учредителям) по выплате доходов</t>
  </si>
  <si>
    <t>15208</t>
  </si>
  <si>
    <t>15209</t>
  </si>
  <si>
    <t>15210</t>
  </si>
  <si>
    <t>Доходы будущих периодов</t>
  </si>
  <si>
    <t>1530</t>
  </si>
  <si>
    <t>1540</t>
  </si>
  <si>
    <t>Оценочные обязательства по вознаграждениям работников</t>
  </si>
  <si>
    <t>15401</t>
  </si>
  <si>
    <t>Резервы предстоящих расходов прочие</t>
  </si>
  <si>
    <t>15402</t>
  </si>
  <si>
    <t>1550</t>
  </si>
  <si>
    <t>Итого по разделу V</t>
  </si>
  <si>
    <t>1500</t>
  </si>
  <si>
    <t>1700</t>
  </si>
  <si>
    <t>Руководитель</t>
  </si>
  <si>
    <t>Андреев Алексей Владимирович</t>
  </si>
  <si>
    <t>(подпись)</t>
  </si>
  <si>
    <t>(расшифровка подписи)</t>
  </si>
  <si>
    <t>Краткосрочный займ</t>
  </si>
  <si>
    <t>на 30 сентября 2018 г.</t>
  </si>
  <si>
    <t>09</t>
  </si>
  <si>
    <t>643,119571,Москва г,,,,Вернадского пр-кт,92,1,Эт/Пом 1,2/XIV,XXXII,дом,корпус,</t>
  </si>
  <si>
    <t>На 30 сентября 2018 г.</t>
  </si>
  <si>
    <t>29 октября 2018 г.</t>
  </si>
  <si>
    <t>за 9 месяцев  2018 г.</t>
  </si>
  <si>
    <t>за  9 месяцев  2018 г.</t>
  </si>
  <si>
    <t>за 9 месяцев   2018 г.</t>
  </si>
  <si>
    <t>за 9 месяцев 2018 г.</t>
  </si>
  <si>
    <t>сентября</t>
  </si>
  <si>
    <t>3-2018</t>
  </si>
  <si>
    <t>ООО ЮГО-ВОСТОЧНАЯ МАГИСТРАЛЬ</t>
  </si>
  <si>
    <t>35-2017</t>
  </si>
  <si>
    <t>за  9 месяцев 2018 г.</t>
  </si>
  <si>
    <t>Услуги вспомогательных производств</t>
  </si>
  <si>
    <t>ООО Севкавинстройпроект</t>
  </si>
  <si>
    <t>"30" сентября   2018 года</t>
  </si>
  <si>
    <t>на 30.09.2018 год</t>
  </si>
  <si>
    <t>ПЮ1-4/18 от 15.05.2018</t>
  </si>
  <si>
    <t>ЛБГ-8/18/ДП1 от 08.08.2018</t>
  </si>
  <si>
    <t>поручительство за ОАО "ХМДС"</t>
  </si>
  <si>
    <t>БГ-7/18-1 от 03.09.2018</t>
  </si>
  <si>
    <t>ООО "Объединенные Системы Сбора Платы"</t>
  </si>
  <si>
    <t>ZL/036/17 от 14.05.18</t>
  </si>
  <si>
    <t>471-18/П1 от 23.08.2018</t>
  </si>
  <si>
    <t>ОАО "Сбербанк России"</t>
  </si>
  <si>
    <t>№ 1 от 02.07.2018</t>
  </si>
  <si>
    <t>Аккредитив</t>
  </si>
  <si>
    <t>ООО ПКФ САРМА</t>
  </si>
  <si>
    <t>139-ЗЦБ-1 от 25.12.17</t>
  </si>
  <si>
    <t>Залог векселей по банковскую гарантию</t>
  </si>
  <si>
    <t>02-1718-003-ПР от 20.06.2018</t>
  </si>
  <si>
    <t>GR187900/0014-17/2 от 04.07.2018</t>
  </si>
  <si>
    <t>Залог доли УК  ООО КСК-4</t>
  </si>
  <si>
    <t>GR187900/0014-17/3 от 04.07.2018</t>
  </si>
  <si>
    <t>GR187900/0014-17/5 от 28.06.2018</t>
  </si>
  <si>
    <t>Залог доли УК  ООО КСК-1</t>
  </si>
  <si>
    <t>3359-15/П6 от 23.08.2018</t>
  </si>
  <si>
    <t>470-18/П2 от 23.08.2018</t>
  </si>
  <si>
    <t>60-2018/БГ/ДП-02 от 05.07.2018</t>
  </si>
  <si>
    <t>ЛБГ-7/18/ДП3 от 08.08.2018</t>
  </si>
  <si>
    <t>ЛОКО-БАНК (АО) КБ</t>
  </si>
  <si>
    <t>LB1708182321 от 17.08.2018</t>
  </si>
  <si>
    <t>67/0000/0056/4 БГ от 26.07.2018</t>
  </si>
  <si>
    <t>31.03.2019</t>
  </si>
  <si>
    <t>СМП БАНК АО</t>
  </si>
  <si>
    <t>60-2018/БГ-01 от 05.07.2018</t>
  </si>
  <si>
    <t>60-2018/БГ-02 от 05.07.2018</t>
  </si>
  <si>
    <t>60-2018/БГ-03 от 05.07.2018</t>
  </si>
  <si>
    <t>60-2018/БГ-04 от 05.07.2018</t>
  </si>
  <si>
    <t>60-2018/БГ-05 от 05.07.2018</t>
  </si>
  <si>
    <t>60-2018/БГ-06 от 05.07.2018</t>
  </si>
  <si>
    <t>ЛБГ-7/18/ДП2 от 08.08.2018</t>
  </si>
  <si>
    <t>470-18/П1 от 23.08.2018</t>
  </si>
  <si>
    <t>23.08.2023</t>
  </si>
  <si>
    <t>60-2018/БГ/ДП-01 от 05.07.2018</t>
  </si>
  <si>
    <t>28.02.2022</t>
  </si>
  <si>
    <t>9 от 02.07.2018</t>
  </si>
  <si>
    <t>31.03.2018</t>
  </si>
  <si>
    <t>ЛБГ-7/18/ДП1 от 08.08.2018</t>
  </si>
  <si>
    <t>08.08.2026</t>
  </si>
  <si>
    <t>Долгосрочный кредит</t>
  </si>
  <si>
    <t>0092-ЛВ/18-006 от 28.08.2018</t>
  </si>
  <si>
    <t>470-18/ВКЛ от 23.08.2018</t>
  </si>
  <si>
    <t>остаток задолженности на: 30.09.18 г.</t>
  </si>
  <si>
    <t>ДГВ-187-ГО-2017 от 11.04.2017</t>
  </si>
  <si>
    <t>585-СДО-ГО-2016 от 01.11.2016</t>
  </si>
  <si>
    <t>593-СДО-ГО-2016 от 10.10.2016</t>
  </si>
  <si>
    <t>АБИ-54-СП-04.18 от 25.04.2018</t>
  </si>
  <si>
    <t>ДГВ-84-ГО-2017 от 17.02.2017</t>
  </si>
  <si>
    <t>ВОЗРОЖДЕНИЕ (ПАО)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</si>
</sst>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р.&quot;;[Red]\-#,##0&quot;р.&quot;"/>
    <numFmt numFmtId="165" formatCode="dd/mm/yy;@"/>
    <numFmt numFmtId="166" formatCode="#,##0&quot;р.&quot;"/>
    <numFmt numFmtId="167" formatCode="#,##0,"/>
    <numFmt numFmtId="168" formatCode="0,"/>
    <numFmt numFmtId="169" formatCode="[=0]&quot;-&quot;;General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</font>
    <font>
      <sz val="12"/>
      <name val="Arial"/>
      <family val="2"/>
      <charset val="204"/>
    </font>
    <font>
      <b/>
      <sz val="12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Arial Cyr"/>
      <charset val="204"/>
    </font>
    <font>
      <sz val="9"/>
      <name val="Arial"/>
      <family val="2"/>
      <charset val="204"/>
    </font>
    <font>
      <sz val="8"/>
      <color indexed="8"/>
      <name val="Arial"/>
      <family val="2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6"/>
      <name val="Arial"/>
      <family val="2"/>
      <charset val="204"/>
    </font>
    <font>
      <u/>
      <sz val="10"/>
      <color theme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7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3" fillId="0" borderId="0">
      <alignment horizontal="left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6" fillId="0" borderId="0" applyNumberFormat="0" applyFill="0" applyBorder="0" applyAlignment="0" applyProtection="0"/>
  </cellStyleXfs>
  <cellXfs count="841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2" fontId="0" fillId="0" borderId="0" xfId="0" applyNumberFormat="1"/>
    <xf numFmtId="0" fontId="0" fillId="0" borderId="0" xfId="0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4" fontId="12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0" fillId="0" borderId="0" xfId="0" applyFill="1"/>
    <xf numFmtId="0" fontId="6" fillId="0" borderId="0" xfId="0" applyFont="1"/>
    <xf numFmtId="0" fontId="0" fillId="2" borderId="0" xfId="0" applyFill="1"/>
    <xf numFmtId="0" fontId="10" fillId="2" borderId="0" xfId="0" applyFont="1" applyFill="1"/>
    <xf numFmtId="2" fontId="0" fillId="2" borderId="0" xfId="0" applyNumberFormat="1" applyFill="1"/>
    <xf numFmtId="0" fontId="13" fillId="2" borderId="0" xfId="0" applyFont="1" applyFill="1"/>
    <xf numFmtId="0" fontId="16" fillId="0" borderId="0" xfId="0" applyFont="1"/>
    <xf numFmtId="0" fontId="15" fillId="2" borderId="0" xfId="0" applyFont="1" applyFill="1" applyAlignment="1">
      <alignment horizontal="center"/>
    </xf>
    <xf numFmtId="0" fontId="16" fillId="2" borderId="0" xfId="0" applyFont="1" applyFill="1"/>
    <xf numFmtId="0" fontId="15" fillId="0" borderId="0" xfId="0" applyFont="1"/>
    <xf numFmtId="0" fontId="17" fillId="0" borderId="0" xfId="0" applyFont="1"/>
    <xf numFmtId="0" fontId="13" fillId="0" borderId="0" xfId="0" applyFont="1"/>
    <xf numFmtId="0" fontId="15" fillId="0" borderId="0" xfId="0" applyFont="1" applyAlignment="1">
      <alignment horizontal="center"/>
    </xf>
    <xf numFmtId="0" fontId="18" fillId="0" borderId="0" xfId="0" applyFont="1"/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/>
    <xf numFmtId="49" fontId="15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wrapText="1"/>
    </xf>
    <xf numFmtId="3" fontId="16" fillId="0" borderId="8" xfId="0" applyNumberFormat="1" applyFont="1" applyBorder="1" applyAlignment="1">
      <alignment horizontal="right" vertical="center" wrapText="1"/>
    </xf>
    <xf numFmtId="0" fontId="16" fillId="0" borderId="6" xfId="0" applyFont="1" applyBorder="1" applyAlignment="1">
      <alignment wrapText="1"/>
    </xf>
    <xf numFmtId="0" fontId="16" fillId="0" borderId="6" xfId="0" applyFont="1" applyBorder="1" applyAlignment="1">
      <alignment horizontal="center"/>
    </xf>
    <xf numFmtId="0" fontId="19" fillId="0" borderId="0" xfId="0" applyFont="1" applyBorder="1" applyAlignment="1">
      <alignment horizontal="center" wrapText="1"/>
    </xf>
    <xf numFmtId="4" fontId="19" fillId="0" borderId="0" xfId="0" applyNumberFormat="1" applyFont="1" applyBorder="1" applyAlignment="1">
      <alignment horizontal="right"/>
    </xf>
    <xf numFmtId="0" fontId="16" fillId="0" borderId="6" xfId="0" applyFont="1" applyBorder="1" applyAlignment="1">
      <alignment horizontal="center" wrapText="1"/>
    </xf>
    <xf numFmtId="49" fontId="16" fillId="0" borderId="8" xfId="0" applyNumberFormat="1" applyFont="1" applyBorder="1" applyAlignment="1">
      <alignment wrapText="1"/>
    </xf>
    <xf numFmtId="3" fontId="16" fillId="0" borderId="8" xfId="0" applyNumberFormat="1" applyFont="1" applyBorder="1" applyAlignment="1">
      <alignment horizontal="center" wrapText="1"/>
    </xf>
    <xf numFmtId="4" fontId="16" fillId="0" borderId="8" xfId="0" applyNumberFormat="1" applyFont="1" applyBorder="1" applyAlignment="1">
      <alignment horizontal="center" wrapText="1"/>
    </xf>
    <xf numFmtId="3" fontId="16" fillId="0" borderId="8" xfId="0" applyNumberFormat="1" applyFont="1" applyBorder="1" applyAlignment="1">
      <alignment horizontal="right" wrapText="1"/>
    </xf>
    <xf numFmtId="3" fontId="15" fillId="0" borderId="6" xfId="0" applyNumberFormat="1" applyFont="1" applyBorder="1" applyAlignment="1">
      <alignment horizontal="center"/>
    </xf>
    <xf numFmtId="4" fontId="15" fillId="0" borderId="6" xfId="0" applyNumberFormat="1" applyFont="1" applyBorder="1" applyAlignment="1">
      <alignment horizontal="center"/>
    </xf>
    <xf numFmtId="0" fontId="16" fillId="0" borderId="0" xfId="0" applyFont="1" applyFill="1"/>
    <xf numFmtId="0" fontId="15" fillId="0" borderId="0" xfId="0" applyFont="1" applyFill="1"/>
    <xf numFmtId="49" fontId="16" fillId="0" borderId="9" xfId="0" applyNumberFormat="1" applyFont="1" applyBorder="1" applyAlignment="1">
      <alignment horizontal="center" wrapText="1"/>
    </xf>
    <xf numFmtId="0" fontId="16" fillId="0" borderId="10" xfId="0" applyFont="1" applyBorder="1" applyAlignment="1">
      <alignment wrapText="1"/>
    </xf>
    <xf numFmtId="3" fontId="15" fillId="0" borderId="8" xfId="0" applyNumberFormat="1" applyFont="1" applyBorder="1" applyAlignment="1">
      <alignment horizontal="center"/>
    </xf>
    <xf numFmtId="4" fontId="15" fillId="0" borderId="8" xfId="0" applyNumberFormat="1" applyFont="1" applyBorder="1" applyAlignment="1">
      <alignment horizontal="center"/>
    </xf>
    <xf numFmtId="0" fontId="15" fillId="0" borderId="0" xfId="0" applyFont="1" applyAlignment="1">
      <alignment horizontal="right"/>
    </xf>
    <xf numFmtId="0" fontId="16" fillId="0" borderId="0" xfId="0" applyFont="1" applyFill="1" applyBorder="1" applyAlignment="1">
      <alignment wrapText="1"/>
    </xf>
    <xf numFmtId="0" fontId="16" fillId="0" borderId="0" xfId="0" applyFont="1" applyAlignment="1">
      <alignment horizontal="right"/>
    </xf>
    <xf numFmtId="0" fontId="15" fillId="0" borderId="6" xfId="0" applyFont="1" applyBorder="1" applyAlignment="1">
      <alignment horizontal="center"/>
    </xf>
    <xf numFmtId="1" fontId="16" fillId="0" borderId="6" xfId="0" applyNumberFormat="1" applyFont="1" applyBorder="1" applyAlignment="1">
      <alignment horizontal="center"/>
    </xf>
    <xf numFmtId="49" fontId="16" fillId="0" borderId="6" xfId="0" applyNumberFormat="1" applyFont="1" applyBorder="1" applyAlignment="1">
      <alignment horizontal="left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0" fontId="16" fillId="0" borderId="6" xfId="0" applyFont="1" applyFill="1" applyBorder="1" applyAlignment="1">
      <alignment wrapText="1"/>
    </xf>
    <xf numFmtId="3" fontId="16" fillId="0" borderId="6" xfId="0" applyNumberFormat="1" applyFont="1" applyFill="1" applyBorder="1" applyAlignment="1">
      <alignment horizontal="right"/>
    </xf>
    <xf numFmtId="4" fontId="16" fillId="0" borderId="0" xfId="0" applyNumberFormat="1" applyFont="1" applyAlignment="1">
      <alignment horizontal="right"/>
    </xf>
    <xf numFmtId="3" fontId="15" fillId="0" borderId="6" xfId="0" applyNumberFormat="1" applyFont="1" applyBorder="1"/>
    <xf numFmtId="0" fontId="16" fillId="0" borderId="0" xfId="0" applyFont="1" applyAlignment="1">
      <alignment horizontal="center"/>
    </xf>
    <xf numFmtId="49" fontId="15" fillId="2" borderId="6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wrapText="1"/>
    </xf>
    <xf numFmtId="4" fontId="16" fillId="2" borderId="0" xfId="0" applyNumberFormat="1" applyFont="1" applyFill="1"/>
    <xf numFmtId="0" fontId="16" fillId="0" borderId="6" xfId="0" applyFont="1" applyBorder="1" applyAlignment="1">
      <alignment horizontal="center" vertical="center" wrapText="1"/>
    </xf>
    <xf numFmtId="164" fontId="15" fillId="0" borderId="6" xfId="0" applyNumberFormat="1" applyFont="1" applyBorder="1"/>
    <xf numFmtId="0" fontId="15" fillId="0" borderId="7" xfId="0" applyFont="1" applyBorder="1"/>
    <xf numFmtId="0" fontId="16" fillId="0" borderId="6" xfId="0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166" fontId="16" fillId="0" borderId="6" xfId="0" applyNumberFormat="1" applyFont="1" applyFill="1" applyBorder="1" applyAlignment="1">
      <alignment horizontal="right" wrapText="1"/>
    </xf>
    <xf numFmtId="0" fontId="16" fillId="3" borderId="6" xfId="0" applyFont="1" applyFill="1" applyBorder="1" applyAlignment="1">
      <alignment vertical="center"/>
    </xf>
    <xf numFmtId="14" fontId="16" fillId="0" borderId="6" xfId="0" applyNumberFormat="1" applyFont="1" applyFill="1" applyBorder="1" applyAlignment="1">
      <alignment horizontal="center" vertical="center" wrapText="1"/>
    </xf>
    <xf numFmtId="10" fontId="16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49" fontId="15" fillId="0" borderId="6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3" fontId="16" fillId="0" borderId="0" xfId="0" applyNumberFormat="1" applyFont="1" applyBorder="1" applyAlignment="1">
      <alignment horizontal="right" wrapText="1"/>
    </xf>
    <xf numFmtId="0" fontId="15" fillId="3" borderId="6" xfId="0" applyFont="1" applyFill="1" applyBorder="1" applyAlignment="1">
      <alignment horizontal="center" vertical="center" wrapText="1"/>
    </xf>
    <xf numFmtId="165" fontId="16" fillId="3" borderId="6" xfId="0" applyNumberFormat="1" applyFont="1" applyFill="1" applyBorder="1" applyAlignment="1">
      <alignment horizontal="center" wrapText="1"/>
    </xf>
    <xf numFmtId="165" fontId="16" fillId="3" borderId="6" xfId="0" applyNumberFormat="1" applyFont="1" applyFill="1" applyBorder="1" applyAlignment="1">
      <alignment horizontal="center"/>
    </xf>
    <xf numFmtId="0" fontId="16" fillId="3" borderId="6" xfId="0" applyFont="1" applyFill="1" applyBorder="1" applyAlignment="1">
      <alignment vertical="center" wrapText="1"/>
    </xf>
    <xf numFmtId="0" fontId="16" fillId="3" borderId="6" xfId="0" applyFont="1" applyFill="1" applyBorder="1" applyAlignment="1">
      <alignment horizontal="left" vertical="center"/>
    </xf>
    <xf numFmtId="0" fontId="15" fillId="3" borderId="0" xfId="0" applyFont="1" applyFill="1" applyAlignment="1">
      <alignment horizontal="center"/>
    </xf>
    <xf numFmtId="3" fontId="16" fillId="3" borderId="0" xfId="0" applyNumberFormat="1" applyFont="1" applyFill="1" applyBorder="1" applyAlignment="1">
      <alignment horizontal="right" vertical="center" wrapText="1"/>
    </xf>
    <xf numFmtId="0" fontId="16" fillId="0" borderId="6" xfId="0" applyFont="1" applyBorder="1" applyAlignment="1">
      <alignment horizontal="center" vertical="center" wrapText="1"/>
    </xf>
    <xf numFmtId="3" fontId="15" fillId="3" borderId="6" xfId="0" applyNumberFormat="1" applyFont="1" applyFill="1" applyBorder="1" applyAlignment="1">
      <alignment vertical="center"/>
    </xf>
    <xf numFmtId="3" fontId="15" fillId="3" borderId="6" xfId="0" applyNumberFormat="1" applyFont="1" applyFill="1" applyBorder="1" applyAlignment="1">
      <alignment horizontal="right" vertical="center"/>
    </xf>
    <xf numFmtId="0" fontId="16" fillId="3" borderId="6" xfId="0" applyFont="1" applyFill="1" applyBorder="1" applyAlignment="1">
      <alignment horizontal="left"/>
    </xf>
    <xf numFmtId="3" fontId="15" fillId="0" borderId="6" xfId="0" applyNumberFormat="1" applyFont="1" applyBorder="1" applyAlignment="1">
      <alignment vertical="center"/>
    </xf>
    <xf numFmtId="0" fontId="16" fillId="0" borderId="6" xfId="0" applyFont="1" applyBorder="1" applyAlignment="1">
      <alignment horizontal="left"/>
    </xf>
    <xf numFmtId="0" fontId="14" fillId="0" borderId="6" xfId="0" applyFont="1" applyBorder="1" applyAlignment="1">
      <alignment vertical="center"/>
    </xf>
    <xf numFmtId="49" fontId="16" fillId="0" borderId="6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vertical="center" wrapText="1"/>
    </xf>
    <xf numFmtId="3" fontId="16" fillId="0" borderId="8" xfId="0" applyNumberFormat="1" applyFont="1" applyBorder="1" applyAlignment="1">
      <alignment vertical="center"/>
    </xf>
    <xf numFmtId="3" fontId="15" fillId="0" borderId="8" xfId="0" applyNumberFormat="1" applyFont="1" applyBorder="1" applyAlignment="1">
      <alignment horizontal="right" vertical="center"/>
    </xf>
    <xf numFmtId="3" fontId="15" fillId="0" borderId="6" xfId="0" applyNumberFormat="1" applyFont="1" applyBorder="1" applyAlignment="1">
      <alignment horizontal="right" vertical="center"/>
    </xf>
    <xf numFmtId="164" fontId="15" fillId="0" borderId="6" xfId="0" applyNumberFormat="1" applyFont="1" applyBorder="1" applyAlignment="1">
      <alignment horizontal="right"/>
    </xf>
    <xf numFmtId="166" fontId="16" fillId="0" borderId="6" xfId="0" applyNumberFormat="1" applyFont="1" applyFill="1" applyBorder="1" applyAlignment="1">
      <alignment horizontal="right" vertical="center"/>
    </xf>
    <xf numFmtId="0" fontId="16" fillId="3" borderId="6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vertical="center" wrapText="1"/>
    </xf>
    <xf numFmtId="0" fontId="0" fillId="3" borderId="0" xfId="0" applyFill="1"/>
    <xf numFmtId="0" fontId="16" fillId="2" borderId="0" xfId="0" applyFont="1" applyFill="1" applyAlignment="1">
      <alignment horizontal="center"/>
    </xf>
    <xf numFmtId="0" fontId="16" fillId="0" borderId="6" xfId="0" applyFont="1" applyBorder="1" applyAlignment="1">
      <alignment vertical="center" wrapText="1"/>
    </xf>
    <xf numFmtId="4" fontId="15" fillId="2" borderId="0" xfId="0" applyNumberFormat="1" applyFont="1" applyFill="1" applyAlignment="1">
      <alignment horizontal="center"/>
    </xf>
    <xf numFmtId="4" fontId="15" fillId="2" borderId="6" xfId="0" applyNumberFormat="1" applyFont="1" applyFill="1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center" vertical="center" wrapText="1"/>
    </xf>
    <xf numFmtId="4" fontId="15" fillId="2" borderId="7" xfId="0" applyNumberFormat="1" applyFont="1" applyFill="1" applyBorder="1" applyAlignment="1">
      <alignment horizontal="left" wrapText="1"/>
    </xf>
    <xf numFmtId="4" fontId="19" fillId="2" borderId="0" xfId="0" applyNumberFormat="1" applyFont="1" applyFill="1" applyBorder="1" applyAlignment="1">
      <alignment horizontal="center" wrapText="1"/>
    </xf>
    <xf numFmtId="4" fontId="13" fillId="2" borderId="0" xfId="0" applyNumberFormat="1" applyFont="1" applyFill="1"/>
    <xf numFmtId="4" fontId="0" fillId="2" borderId="0" xfId="0" applyNumberFormat="1" applyFill="1"/>
    <xf numFmtId="0" fontId="0" fillId="2" borderId="0" xfId="0" applyFont="1" applyFill="1"/>
    <xf numFmtId="0" fontId="24" fillId="2" borderId="0" xfId="0" applyFont="1" applyFill="1"/>
    <xf numFmtId="4" fontId="19" fillId="2" borderId="0" xfId="0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66" fontId="16" fillId="3" borderId="6" xfId="0" applyNumberFormat="1" applyFont="1" applyFill="1" applyBorder="1" applyAlignment="1">
      <alignment horizontal="right" vertical="center"/>
    </xf>
    <xf numFmtId="166" fontId="16" fillId="3" borderId="6" xfId="0" applyNumberFormat="1" applyFont="1" applyFill="1" applyBorder="1" applyAlignment="1">
      <alignment horizontal="center" vertical="center"/>
    </xf>
    <xf numFmtId="14" fontId="16" fillId="3" borderId="6" xfId="0" applyNumberFormat="1" applyFont="1" applyFill="1" applyBorder="1" applyAlignment="1">
      <alignment horizontal="center" vertical="center"/>
    </xf>
    <xf numFmtId="10" fontId="16" fillId="3" borderId="7" xfId="0" applyNumberFormat="1" applyFont="1" applyFill="1" applyBorder="1" applyAlignment="1">
      <alignment horizontal="center" vertical="center"/>
    </xf>
    <xf numFmtId="0" fontId="0" fillId="0" borderId="0" xfId="0"/>
    <xf numFmtId="0" fontId="6" fillId="0" borderId="0" xfId="0" applyFont="1"/>
    <xf numFmtId="0" fontId="0" fillId="2" borderId="0" xfId="0" applyFill="1"/>
    <xf numFmtId="0" fontId="16" fillId="0" borderId="0" xfId="0" applyFont="1"/>
    <xf numFmtId="0" fontId="16" fillId="2" borderId="0" xfId="0" applyFont="1" applyFill="1"/>
    <xf numFmtId="0" fontId="15" fillId="0" borderId="0" xfId="0" applyFont="1"/>
    <xf numFmtId="0" fontId="17" fillId="0" borderId="0" xfId="0" applyFont="1"/>
    <xf numFmtId="0" fontId="15" fillId="3" borderId="6" xfId="0" applyFont="1" applyFill="1" applyBorder="1"/>
    <xf numFmtId="3" fontId="15" fillId="3" borderId="6" xfId="0" applyNumberFormat="1" applyFont="1" applyFill="1" applyBorder="1"/>
    <xf numFmtId="3" fontId="16" fillId="3" borderId="6" xfId="0" applyNumberFormat="1" applyFont="1" applyFill="1" applyBorder="1" applyAlignment="1">
      <alignment vertical="center"/>
    </xf>
    <xf numFmtId="49" fontId="16" fillId="3" borderId="6" xfId="0" applyNumberFormat="1" applyFont="1" applyFill="1" applyBorder="1" applyAlignment="1">
      <alignment vertical="center" wrapText="1"/>
    </xf>
    <xf numFmtId="165" fontId="16" fillId="3" borderId="6" xfId="0" applyNumberFormat="1" applyFont="1" applyFill="1" applyBorder="1" applyAlignment="1">
      <alignment horizontal="center" vertical="center" wrapText="1"/>
    </xf>
    <xf numFmtId="165" fontId="16" fillId="3" borderId="6" xfId="0" applyNumberFormat="1" applyFont="1" applyFill="1" applyBorder="1" applyAlignment="1">
      <alignment horizontal="center" vertical="center"/>
    </xf>
    <xf numFmtId="3" fontId="16" fillId="3" borderId="0" xfId="0" applyNumberFormat="1" applyFont="1" applyFill="1" applyBorder="1" applyAlignment="1">
      <alignment horizontal="right" vertical="center"/>
    </xf>
    <xf numFmtId="3" fontId="15" fillId="2" borderId="8" xfId="0" applyNumberFormat="1" applyFont="1" applyFill="1" applyBorder="1" applyAlignment="1">
      <alignment horizontal="center" vertical="center" wrapText="1"/>
    </xf>
    <xf numFmtId="3" fontId="16" fillId="2" borderId="8" xfId="0" applyNumberFormat="1" applyFont="1" applyFill="1" applyBorder="1" applyAlignment="1">
      <alignment horizontal="center" vertical="center" wrapText="1"/>
    </xf>
    <xf numFmtId="3" fontId="15" fillId="3" borderId="6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3" fontId="16" fillId="3" borderId="20" xfId="0" applyNumberFormat="1" applyFont="1" applyFill="1" applyBorder="1" applyAlignment="1">
      <alignment horizontal="right" vertical="center"/>
    </xf>
    <xf numFmtId="0" fontId="15" fillId="3" borderId="0" xfId="0" applyFont="1" applyFill="1"/>
    <xf numFmtId="0" fontId="18" fillId="3" borderId="0" xfId="0" applyFont="1" applyFill="1" applyAlignment="1">
      <alignment horizontal="center"/>
    </xf>
    <xf numFmtId="0" fontId="16" fillId="3" borderId="0" xfId="0" applyFont="1" applyFill="1"/>
    <xf numFmtId="3" fontId="15" fillId="3" borderId="0" xfId="0" applyNumberFormat="1" applyFont="1" applyFill="1" applyBorder="1"/>
    <xf numFmtId="0" fontId="0" fillId="3" borderId="0" xfId="0" applyFill="1" applyBorder="1"/>
    <xf numFmtId="0" fontId="15" fillId="0" borderId="0" xfId="0" applyFont="1" applyAlignment="1">
      <alignment horizontal="left"/>
    </xf>
    <xf numFmtId="0" fontId="15" fillId="3" borderId="0" xfId="0" applyFont="1" applyFill="1" applyAlignment="1"/>
    <xf numFmtId="0" fontId="18" fillId="3" borderId="0" xfId="0" applyFont="1" applyFill="1" applyAlignment="1">
      <alignment vertical="center"/>
    </xf>
    <xf numFmtId="0" fontId="16" fillId="0" borderId="0" xfId="0" applyFont="1" applyAlignment="1">
      <alignment horizontal="left"/>
    </xf>
    <xf numFmtId="0" fontId="16" fillId="3" borderId="0" xfId="0" applyFont="1" applyFill="1" applyAlignment="1"/>
    <xf numFmtId="0" fontId="15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6" xfId="0" applyFont="1" applyBorder="1" applyAlignment="1">
      <alignment horizontal="left"/>
    </xf>
    <xf numFmtId="0" fontId="24" fillId="0" borderId="0" xfId="0" applyFont="1"/>
    <xf numFmtId="0" fontId="15" fillId="3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0" fontId="15" fillId="0" borderId="0" xfId="0" applyFont="1" applyBorder="1"/>
    <xf numFmtId="3" fontId="15" fillId="3" borderId="0" xfId="0" applyNumberFormat="1" applyFont="1" applyFill="1" applyBorder="1" applyAlignment="1">
      <alignment vertical="center" wrapText="1"/>
    </xf>
    <xf numFmtId="10" fontId="15" fillId="0" borderId="0" xfId="0" applyNumberFormat="1" applyFont="1" applyBorder="1"/>
    <xf numFmtId="0" fontId="24" fillId="0" borderId="0" xfId="0" applyFont="1" applyBorder="1"/>
    <xf numFmtId="3" fontId="16" fillId="3" borderId="6" xfId="0" applyNumberFormat="1" applyFont="1" applyFill="1" applyBorder="1" applyAlignment="1"/>
    <xf numFmtId="14" fontId="0" fillId="3" borderId="6" xfId="0" applyNumberFormat="1" applyFill="1" applyBorder="1"/>
    <xf numFmtId="0" fontId="15" fillId="0" borderId="7" xfId="0" applyFont="1" applyBorder="1" applyAlignment="1">
      <alignment horizontal="left"/>
    </xf>
    <xf numFmtId="3" fontId="15" fillId="3" borderId="6" xfId="0" applyNumberFormat="1" applyFont="1" applyFill="1" applyBorder="1" applyAlignment="1"/>
    <xf numFmtId="0" fontId="3" fillId="0" borderId="6" xfId="0" applyFont="1" applyBorder="1"/>
    <xf numFmtId="0" fontId="15" fillId="0" borderId="0" xfId="0" applyFont="1" applyBorder="1" applyAlignment="1">
      <alignment horizontal="center"/>
    </xf>
    <xf numFmtId="3" fontId="15" fillId="3" borderId="0" xfId="0" applyNumberFormat="1" applyFont="1" applyFill="1" applyBorder="1" applyAlignment="1"/>
    <xf numFmtId="3" fontId="15" fillId="0" borderId="0" xfId="0" applyNumberFormat="1" applyFont="1" applyBorder="1"/>
    <xf numFmtId="0" fontId="3" fillId="0" borderId="0" xfId="0" applyFont="1" applyBorder="1"/>
    <xf numFmtId="0" fontId="0" fillId="0" borderId="0" xfId="0" applyAlignment="1">
      <alignment horizontal="left"/>
    </xf>
    <xf numFmtId="0" fontId="0" fillId="3" borderId="0" xfId="0" applyFill="1" applyAlignment="1"/>
    <xf numFmtId="3" fontId="15" fillId="3" borderId="6" xfId="1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/>
    </xf>
    <xf numFmtId="0" fontId="3" fillId="3" borderId="0" xfId="0" applyFont="1" applyFill="1"/>
    <xf numFmtId="0" fontId="18" fillId="3" borderId="0" xfId="0" applyFont="1" applyFill="1"/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vertical="center"/>
    </xf>
    <xf numFmtId="0" fontId="3" fillId="3" borderId="0" xfId="0" applyFont="1" applyFill="1" applyBorder="1"/>
    <xf numFmtId="3" fontId="3" fillId="3" borderId="0" xfId="0" applyNumberFormat="1" applyFont="1" applyFill="1" applyBorder="1"/>
    <xf numFmtId="3" fontId="3" fillId="3" borderId="0" xfId="0" applyNumberFormat="1" applyFont="1" applyFill="1"/>
    <xf numFmtId="0" fontId="0" fillId="3" borderId="0" xfId="0" applyFill="1" applyAlignment="1">
      <alignment vertical="center"/>
    </xf>
    <xf numFmtId="0" fontId="15" fillId="3" borderId="0" xfId="0" applyFont="1" applyFill="1" applyBorder="1" applyAlignment="1">
      <alignment horizontal="center"/>
    </xf>
    <xf numFmtId="0" fontId="15" fillId="3" borderId="0" xfId="0" applyFont="1" applyFill="1" applyBorder="1"/>
    <xf numFmtId="0" fontId="16" fillId="3" borderId="0" xfId="0" applyFont="1" applyFill="1" applyAlignment="1">
      <alignment horizontal="right"/>
    </xf>
    <xf numFmtId="0" fontId="16" fillId="3" borderId="0" xfId="0" applyFont="1" applyFill="1" applyBorder="1"/>
    <xf numFmtId="0" fontId="28" fillId="3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3" fontId="15" fillId="3" borderId="6" xfId="0" applyNumberFormat="1" applyFont="1" applyFill="1" applyBorder="1" applyAlignment="1">
      <alignment horizontal="center" vertical="center"/>
    </xf>
    <xf numFmtId="4" fontId="16" fillId="3" borderId="0" xfId="0" applyNumberFormat="1" applyFont="1" applyFill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wrapText="1"/>
    </xf>
    <xf numFmtId="0" fontId="16" fillId="3" borderId="6" xfId="0" applyFont="1" applyFill="1" applyBorder="1" applyAlignment="1">
      <alignment horizontal="left" wrapText="1"/>
    </xf>
    <xf numFmtId="3" fontId="15" fillId="3" borderId="0" xfId="1" applyNumberFormat="1" applyFont="1" applyFill="1" applyAlignment="1">
      <alignment horizontal="center"/>
    </xf>
    <xf numFmtId="3" fontId="16" fillId="3" borderId="0" xfId="1" applyNumberFormat="1" applyFont="1" applyFill="1" applyAlignment="1">
      <alignment horizontal="center"/>
    </xf>
    <xf numFmtId="3" fontId="15" fillId="3" borderId="6" xfId="1" applyNumberFormat="1" applyFont="1" applyFill="1" applyBorder="1" applyAlignment="1">
      <alignment horizontal="center" vertical="center" wrapText="1"/>
    </xf>
    <xf numFmtId="3" fontId="2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3" fontId="15" fillId="2" borderId="7" xfId="0" applyNumberFormat="1" applyFont="1" applyFill="1" applyBorder="1" applyAlignment="1">
      <alignment horizontal="center" wrapText="1"/>
    </xf>
    <xf numFmtId="14" fontId="16" fillId="3" borderId="6" xfId="0" applyNumberFormat="1" applyFont="1" applyFill="1" applyBorder="1"/>
    <xf numFmtId="14" fontId="16" fillId="3" borderId="6" xfId="0" applyNumberFormat="1" applyFont="1" applyFill="1" applyBorder="1" applyAlignment="1">
      <alignment vertical="center"/>
    </xf>
    <xf numFmtId="2" fontId="16" fillId="3" borderId="6" xfId="0" applyNumberFormat="1" applyFont="1" applyFill="1" applyBorder="1" applyAlignment="1">
      <alignment wrapText="1"/>
    </xf>
    <xf numFmtId="49" fontId="16" fillId="0" borderId="6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49" fontId="15" fillId="0" borderId="6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4" fillId="0" borderId="6" xfId="0" applyFont="1" applyBorder="1" applyAlignment="1">
      <alignment vertical="center" wrapText="1"/>
    </xf>
    <xf numFmtId="0" fontId="1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3" fontId="15" fillId="3" borderId="27" xfId="0" applyNumberFormat="1" applyFont="1" applyFill="1" applyBorder="1" applyAlignment="1">
      <alignment vertical="center" wrapText="1"/>
    </xf>
    <xf numFmtId="0" fontId="6" fillId="3" borderId="0" xfId="0" applyFont="1" applyFill="1"/>
    <xf numFmtId="0" fontId="15" fillId="3" borderId="28" xfId="0" applyFont="1" applyFill="1" applyBorder="1" applyAlignment="1">
      <alignment horizontal="center" vertical="center"/>
    </xf>
    <xf numFmtId="0" fontId="17" fillId="3" borderId="0" xfId="0" applyFont="1" applyFill="1"/>
    <xf numFmtId="3" fontId="6" fillId="3" borderId="0" xfId="0" applyNumberFormat="1" applyFont="1" applyFill="1"/>
    <xf numFmtId="3" fontId="15" fillId="3" borderId="2" xfId="0" applyNumberFormat="1" applyFont="1" applyFill="1" applyBorder="1" applyAlignment="1">
      <alignment horizontal="center" vertical="center" wrapText="1"/>
    </xf>
    <xf numFmtId="3" fontId="15" fillId="3" borderId="29" xfId="0" applyNumberFormat="1" applyFont="1" applyFill="1" applyBorder="1" applyAlignment="1">
      <alignment horizontal="center" vertical="center"/>
    </xf>
    <xf numFmtId="14" fontId="0" fillId="3" borderId="6" xfId="0" applyNumberFormat="1" applyFill="1" applyBorder="1" applyAlignment="1">
      <alignment horizontal="center" vertical="center"/>
    </xf>
    <xf numFmtId="0" fontId="16" fillId="3" borderId="0" xfId="1" applyFont="1" applyFill="1" applyAlignment="1">
      <alignment horizontal="center"/>
    </xf>
    <xf numFmtId="0" fontId="15" fillId="3" borderId="6" xfId="1" applyFont="1" applyFill="1" applyBorder="1" applyAlignment="1">
      <alignment horizontal="center" vertical="center" wrapText="1"/>
    </xf>
    <xf numFmtId="49" fontId="16" fillId="3" borderId="6" xfId="1" applyNumberFormat="1" applyFont="1" applyFill="1" applyBorder="1" applyAlignment="1">
      <alignment horizontal="center" vertical="center" wrapText="1"/>
    </xf>
    <xf numFmtId="14" fontId="16" fillId="3" borderId="6" xfId="1" applyNumberFormat="1" applyFont="1" applyFill="1" applyBorder="1" applyAlignment="1">
      <alignment horizontal="center" vertical="center"/>
    </xf>
    <xf numFmtId="14" fontId="16" fillId="3" borderId="6" xfId="0" applyNumberFormat="1" applyFont="1" applyFill="1" applyBorder="1" applyAlignment="1">
      <alignment horizontal="center"/>
    </xf>
    <xf numFmtId="0" fontId="15" fillId="3" borderId="6" xfId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49" fontId="16" fillId="3" borderId="6" xfId="1" applyNumberFormat="1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left" vertical="center" wrapText="1"/>
    </xf>
    <xf numFmtId="3" fontId="16" fillId="3" borderId="10" xfId="0" applyNumberFormat="1" applyFont="1" applyFill="1" applyBorder="1" applyAlignment="1">
      <alignment horizontal="right" vertical="center"/>
    </xf>
    <xf numFmtId="3" fontId="16" fillId="3" borderId="5" xfId="0" applyNumberFormat="1" applyFont="1" applyFill="1" applyBorder="1" applyAlignment="1">
      <alignment horizontal="right" vertical="center"/>
    </xf>
    <xf numFmtId="0" fontId="15" fillId="3" borderId="4" xfId="0" applyFont="1" applyFill="1" applyBorder="1" applyAlignment="1">
      <alignment vertical="center" wrapText="1"/>
    </xf>
    <xf numFmtId="3" fontId="0" fillId="3" borderId="0" xfId="0" applyNumberFormat="1" applyFill="1"/>
    <xf numFmtId="4" fontId="0" fillId="3" borderId="0" xfId="0" applyNumberFormat="1" applyFill="1"/>
    <xf numFmtId="0" fontId="21" fillId="3" borderId="0" xfId="0" applyFont="1" applyFill="1" applyAlignment="1">
      <alignment horizontal="center"/>
    </xf>
    <xf numFmtId="0" fontId="15" fillId="3" borderId="23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vertical="center" wrapText="1"/>
    </xf>
    <xf numFmtId="0" fontId="15" fillId="3" borderId="21" xfId="0" applyFont="1" applyFill="1" applyBorder="1" applyAlignment="1">
      <alignment vertical="center" wrapText="1"/>
    </xf>
    <xf numFmtId="3" fontId="15" fillId="3" borderId="22" xfId="0" applyNumberFormat="1" applyFont="1" applyFill="1" applyBorder="1" applyAlignment="1">
      <alignment horizontal="right" vertical="center"/>
    </xf>
    <xf numFmtId="4" fontId="6" fillId="3" borderId="0" xfId="0" applyNumberFormat="1" applyFont="1" applyFill="1"/>
    <xf numFmtId="0" fontId="5" fillId="3" borderId="0" xfId="0" applyFont="1" applyFill="1"/>
    <xf numFmtId="0" fontId="32" fillId="3" borderId="6" xfId="0" applyFont="1" applyFill="1" applyBorder="1" applyAlignment="1">
      <alignment horizontal="center"/>
    </xf>
    <xf numFmtId="3" fontId="16" fillId="3" borderId="0" xfId="0" applyNumberFormat="1" applyFont="1" applyFill="1" applyBorder="1" applyAlignment="1">
      <alignment vertical="center" wrapText="1"/>
    </xf>
    <xf numFmtId="0" fontId="20" fillId="3" borderId="0" xfId="0" applyFont="1" applyFill="1"/>
    <xf numFmtId="0" fontId="33" fillId="3" borderId="0" xfId="0" applyFont="1" applyFill="1"/>
    <xf numFmtId="0" fontId="15" fillId="3" borderId="0" xfId="0" applyFont="1" applyFill="1" applyAlignment="1">
      <alignment horizontal="center" vertical="center" wrapText="1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left" vertical="center"/>
    </xf>
    <xf numFmtId="0" fontId="0" fillId="0" borderId="14" xfId="0" applyNumberFormat="1" applyFont="1" applyBorder="1" applyAlignment="1">
      <alignment horizontal="center"/>
    </xf>
    <xf numFmtId="0" fontId="0" fillId="0" borderId="8" xfId="0" applyNumberFormat="1" applyFont="1" applyBorder="1" applyAlignment="1">
      <alignment horizontal="center"/>
    </xf>
    <xf numFmtId="0" fontId="0" fillId="0" borderId="31" xfId="0" applyFont="1" applyBorder="1" applyAlignment="1">
      <alignment horizontal="left"/>
    </xf>
    <xf numFmtId="0" fontId="0" fillId="0" borderId="47" xfId="0" applyFont="1" applyBorder="1" applyAlignment="1">
      <alignment horizontal="left"/>
    </xf>
    <xf numFmtId="0" fontId="0" fillId="0" borderId="40" xfId="0" applyFont="1" applyBorder="1" applyAlignment="1">
      <alignment horizontal="left"/>
    </xf>
    <xf numFmtId="0" fontId="0" fillId="0" borderId="56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0" fillId="0" borderId="48" xfId="0" applyFont="1" applyBorder="1" applyAlignment="1">
      <alignment horizontal="left"/>
    </xf>
    <xf numFmtId="0" fontId="0" fillId="0" borderId="49" xfId="0" applyFont="1" applyBorder="1" applyAlignment="1">
      <alignment horizontal="left"/>
    </xf>
    <xf numFmtId="0" fontId="0" fillId="0" borderId="41" xfId="0" applyFont="1" applyBorder="1" applyAlignment="1">
      <alignment horizontal="left"/>
    </xf>
    <xf numFmtId="0" fontId="0" fillId="0" borderId="57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49" fontId="16" fillId="3" borderId="7" xfId="1" applyNumberFormat="1" applyFont="1" applyFill="1" applyBorder="1" applyAlignment="1">
      <alignment horizontal="left" vertical="center" wrapText="1"/>
    </xf>
    <xf numFmtId="0" fontId="15" fillId="3" borderId="0" xfId="1" applyFont="1" applyFill="1" applyAlignment="1"/>
    <xf numFmtId="0" fontId="16" fillId="3" borderId="0" xfId="1" applyFont="1" applyFill="1" applyAlignment="1"/>
    <xf numFmtId="0" fontId="16" fillId="3" borderId="0" xfId="1" applyFont="1" applyFill="1" applyAlignment="1">
      <alignment horizontal="left"/>
    </xf>
    <xf numFmtId="0" fontId="16" fillId="3" borderId="6" xfId="1" applyFont="1" applyFill="1" applyBorder="1" applyAlignment="1">
      <alignment horizontal="center" vertical="center"/>
    </xf>
    <xf numFmtId="0" fontId="16" fillId="3" borderId="6" xfId="3" applyNumberFormat="1" applyFont="1" applyFill="1" applyBorder="1" applyAlignment="1">
      <alignment horizontal="left" vertical="top" wrapText="1"/>
    </xf>
    <xf numFmtId="0" fontId="15" fillId="3" borderId="7" xfId="1" applyFont="1" applyFill="1" applyBorder="1" applyAlignment="1">
      <alignment horizontal="left"/>
    </xf>
    <xf numFmtId="0" fontId="2" fillId="3" borderId="0" xfId="1" applyFont="1" applyFill="1" applyAlignment="1">
      <alignment horizontal="left"/>
    </xf>
    <xf numFmtId="0" fontId="0" fillId="3" borderId="0" xfId="0" applyFill="1" applyAlignment="1">
      <alignment horizontal="left"/>
    </xf>
    <xf numFmtId="0" fontId="32" fillId="3" borderId="6" xfId="0" applyFont="1" applyFill="1" applyBorder="1" applyAlignment="1">
      <alignment horizontal="left" wrapText="1"/>
    </xf>
    <xf numFmtId="0" fontId="16" fillId="3" borderId="6" xfId="0" applyFont="1" applyFill="1" applyBorder="1"/>
    <xf numFmtId="3" fontId="16" fillId="3" borderId="6" xfId="0" applyNumberFormat="1" applyFont="1" applyFill="1" applyBorder="1"/>
    <xf numFmtId="2" fontId="16" fillId="3" borderId="6" xfId="0" applyNumberFormat="1" applyFont="1" applyFill="1" applyBorder="1" applyAlignment="1">
      <alignment vertical="center" wrapText="1"/>
    </xf>
    <xf numFmtId="0" fontId="31" fillId="3" borderId="6" xfId="0" applyFont="1" applyFill="1" applyBorder="1" applyAlignment="1">
      <alignment horizontal="center" wrapText="1"/>
    </xf>
    <xf numFmtId="2" fontId="16" fillId="3" borderId="6" xfId="0" applyNumberFormat="1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/>
    </xf>
    <xf numFmtId="2" fontId="15" fillId="3" borderId="6" xfId="0" applyNumberFormat="1" applyFont="1" applyFill="1" applyBorder="1" applyAlignment="1">
      <alignment wrapText="1"/>
    </xf>
    <xf numFmtId="14" fontId="16" fillId="3" borderId="6" xfId="0" applyNumberFormat="1" applyFont="1" applyFill="1" applyBorder="1" applyAlignment="1">
      <alignment wrapText="1"/>
    </xf>
    <xf numFmtId="0" fontId="16" fillId="3" borderId="6" xfId="0" applyFont="1" applyFill="1" applyBorder="1" applyAlignment="1">
      <alignment horizontal="right" vertical="center"/>
    </xf>
    <xf numFmtId="49" fontId="16" fillId="3" borderId="6" xfId="0" applyNumberFormat="1" applyFont="1" applyFill="1" applyBorder="1" applyAlignment="1">
      <alignment wrapText="1"/>
    </xf>
    <xf numFmtId="0" fontId="20" fillId="3" borderId="6" xfId="0" applyFont="1" applyFill="1" applyBorder="1" applyAlignment="1">
      <alignment vertical="center"/>
    </xf>
    <xf numFmtId="3" fontId="20" fillId="3" borderId="6" xfId="0" applyNumberFormat="1" applyFont="1" applyFill="1" applyBorder="1" applyAlignment="1">
      <alignment vertical="center"/>
    </xf>
    <xf numFmtId="0" fontId="16" fillId="3" borderId="6" xfId="0" applyNumberFormat="1" applyFont="1" applyFill="1" applyBorder="1" applyAlignment="1">
      <alignment horizontal="left" vertical="top" wrapText="1"/>
    </xf>
    <xf numFmtId="0" fontId="13" fillId="3" borderId="6" xfId="0" applyNumberFormat="1" applyFont="1" applyFill="1" applyBorder="1" applyAlignment="1">
      <alignment horizontal="left" vertical="top" wrapText="1"/>
    </xf>
    <xf numFmtId="0" fontId="36" fillId="3" borderId="0" xfId="0" applyFont="1" applyFill="1" applyAlignment="1">
      <alignment horizontal="left" wrapText="1"/>
    </xf>
    <xf numFmtId="0" fontId="37" fillId="3" borderId="0" xfId="0" applyFont="1" applyFill="1" applyAlignment="1">
      <alignment horizontal="left" wrapText="1"/>
    </xf>
    <xf numFmtId="0" fontId="13" fillId="3" borderId="13" xfId="0" applyFont="1" applyFill="1" applyBorder="1" applyAlignment="1">
      <alignment horizontal="left"/>
    </xf>
    <xf numFmtId="0" fontId="36" fillId="3" borderId="6" xfId="0" applyFont="1" applyFill="1" applyBorder="1" applyAlignment="1">
      <alignment horizontal="left" vertical="center" wrapText="1"/>
    </xf>
    <xf numFmtId="0" fontId="36" fillId="3" borderId="6" xfId="0" applyFont="1" applyFill="1" applyBorder="1" applyAlignment="1">
      <alignment horizontal="left" wrapText="1"/>
    </xf>
    <xf numFmtId="3" fontId="36" fillId="3" borderId="6" xfId="0" applyNumberFormat="1" applyFont="1" applyFill="1" applyBorder="1" applyAlignment="1">
      <alignment horizontal="left" wrapText="1"/>
    </xf>
    <xf numFmtId="0" fontId="36" fillId="3" borderId="0" xfId="0" applyFont="1" applyFill="1" applyBorder="1" applyAlignment="1">
      <alignment horizontal="left" wrapText="1"/>
    </xf>
    <xf numFmtId="0" fontId="0" fillId="3" borderId="0" xfId="0" applyFont="1" applyFill="1" applyAlignment="1">
      <alignment horizontal="left" wrapText="1"/>
    </xf>
    <xf numFmtId="0" fontId="16" fillId="3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4" fillId="0" borderId="0" xfId="0" applyFont="1" applyAlignment="1">
      <alignment horizontal="center" vertical="top"/>
    </xf>
    <xf numFmtId="0" fontId="24" fillId="3" borderId="0" xfId="0" applyFont="1" applyFill="1"/>
    <xf numFmtId="3" fontId="15" fillId="3" borderId="0" xfId="0" applyNumberFormat="1" applyFont="1" applyFill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left" wrapText="1"/>
    </xf>
    <xf numFmtId="0" fontId="15" fillId="3" borderId="6" xfId="0" applyFont="1" applyFill="1" applyBorder="1" applyAlignment="1">
      <alignment horizontal="center" vertical="center"/>
    </xf>
    <xf numFmtId="0" fontId="22" fillId="0" borderId="6" xfId="0" applyFont="1" applyBorder="1" applyAlignment="1">
      <alignment horizontal="center" vertical="top" wrapText="1"/>
    </xf>
    <xf numFmtId="9" fontId="22" fillId="0" borderId="6" xfId="0" applyNumberFormat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24" fillId="0" borderId="6" xfId="0" applyFont="1" applyBorder="1" applyAlignment="1">
      <alignment horizontal="center" vertical="top"/>
    </xf>
    <xf numFmtId="14" fontId="4" fillId="0" borderId="0" xfId="0" applyNumberFormat="1" applyFont="1" applyAlignment="1">
      <alignment horizontal="center" vertical="center" wrapText="1"/>
    </xf>
    <xf numFmtId="0" fontId="16" fillId="3" borderId="0" xfId="0" applyFont="1" applyFill="1" applyAlignment="1">
      <alignment horizontal="left"/>
    </xf>
    <xf numFmtId="0" fontId="15" fillId="3" borderId="7" xfId="0" applyFont="1" applyFill="1" applyBorder="1" applyAlignment="1">
      <alignment horizontal="left" vertical="center"/>
    </xf>
    <xf numFmtId="0" fontId="20" fillId="3" borderId="0" xfId="0" applyFont="1" applyFill="1" applyAlignment="1">
      <alignment horizontal="left"/>
    </xf>
    <xf numFmtId="0" fontId="33" fillId="3" borderId="0" xfId="0" applyFont="1" applyFill="1" applyAlignment="1">
      <alignment horizontal="center"/>
    </xf>
    <xf numFmtId="3" fontId="16" fillId="3" borderId="0" xfId="0" applyNumberFormat="1" applyFont="1" applyFill="1"/>
    <xf numFmtId="0" fontId="16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49" fontId="16" fillId="3" borderId="6" xfId="0" applyNumberFormat="1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16" fillId="3" borderId="3" xfId="0" applyFont="1" applyFill="1" applyBorder="1" applyAlignment="1">
      <alignment horizontal="center" vertical="center" wrapText="1"/>
    </xf>
    <xf numFmtId="10" fontId="16" fillId="3" borderId="6" xfId="0" applyNumberFormat="1" applyFont="1" applyFill="1" applyBorder="1"/>
    <xf numFmtId="0" fontId="0" fillId="3" borderId="0" xfId="0" applyFill="1" applyAlignment="1">
      <alignment horizontal="center" vertical="top"/>
    </xf>
    <xf numFmtId="0" fontId="16" fillId="3" borderId="9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/>
    </xf>
    <xf numFmtId="0" fontId="15" fillId="3" borderId="25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right" vertical="center"/>
    </xf>
    <xf numFmtId="3" fontId="15" fillId="0" borderId="6" xfId="0" applyNumberFormat="1" applyFont="1" applyFill="1" applyBorder="1" applyAlignment="1">
      <alignment horizontal="right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15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/>
    </xf>
    <xf numFmtId="0" fontId="16" fillId="3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 wrapText="1"/>
    </xf>
    <xf numFmtId="49" fontId="15" fillId="2" borderId="7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top"/>
    </xf>
    <xf numFmtId="0" fontId="32" fillId="3" borderId="17" xfId="0" applyFont="1" applyFill="1" applyBorder="1" applyAlignment="1">
      <alignment horizontal="left" wrapText="1"/>
    </xf>
    <xf numFmtId="14" fontId="16" fillId="3" borderId="17" xfId="0" applyNumberFormat="1" applyFont="1" applyFill="1" applyBorder="1" applyAlignment="1">
      <alignment vertical="center"/>
    </xf>
    <xf numFmtId="14" fontId="16" fillId="3" borderId="17" xfId="0" applyNumberFormat="1" applyFont="1" applyFill="1" applyBorder="1" applyAlignment="1">
      <alignment horizontal="center" vertical="center"/>
    </xf>
    <xf numFmtId="0" fontId="28" fillId="3" borderId="0" xfId="0" applyFont="1" applyFill="1"/>
    <xf numFmtId="0" fontId="28" fillId="3" borderId="0" xfId="0" applyFont="1" applyFill="1" applyAlignment="1">
      <alignment horizontal="left"/>
    </xf>
    <xf numFmtId="0" fontId="29" fillId="3" borderId="0" xfId="0" applyFont="1" applyFill="1"/>
    <xf numFmtId="0" fontId="18" fillId="3" borderId="0" xfId="0" applyFont="1" applyFill="1" applyAlignment="1">
      <alignment horizontal="left"/>
    </xf>
    <xf numFmtId="0" fontId="15" fillId="3" borderId="6" xfId="0" applyFont="1" applyFill="1" applyBorder="1" applyAlignment="1">
      <alignment horizontal="left" vertical="center" wrapText="1"/>
    </xf>
    <xf numFmtId="0" fontId="29" fillId="3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horizontal="center" vertical="center"/>
    </xf>
    <xf numFmtId="0" fontId="16" fillId="3" borderId="6" xfId="1" applyFont="1" applyFill="1" applyBorder="1" applyAlignment="1">
      <alignment horizontal="left" vertical="center" wrapText="1"/>
    </xf>
    <xf numFmtId="0" fontId="16" fillId="3" borderId="6" xfId="4" applyNumberFormat="1" applyFont="1" applyFill="1" applyBorder="1" applyAlignment="1">
      <alignment vertical="top" wrapText="1"/>
    </xf>
    <xf numFmtId="2" fontId="15" fillId="3" borderId="6" xfId="0" applyNumberFormat="1" applyFont="1" applyFill="1" applyBorder="1"/>
    <xf numFmtId="2" fontId="15" fillId="3" borderId="6" xfId="0" applyNumberFormat="1" applyFont="1" applyFill="1" applyBorder="1" applyAlignment="1">
      <alignment horizontal="left"/>
    </xf>
    <xf numFmtId="2" fontId="15" fillId="3" borderId="0" xfId="0" applyNumberFormat="1" applyFont="1" applyFill="1"/>
    <xf numFmtId="4" fontId="29" fillId="3" borderId="0" xfId="0" applyNumberFormat="1" applyFont="1" applyFill="1"/>
    <xf numFmtId="0" fontId="17" fillId="3" borderId="0" xfId="0" applyFont="1" applyFill="1" applyAlignment="1">
      <alignment horizontal="left"/>
    </xf>
    <xf numFmtId="0" fontId="15" fillId="3" borderId="6" xfId="0" applyFont="1" applyFill="1" applyBorder="1" applyAlignment="1">
      <alignment horizontal="left"/>
    </xf>
    <xf numFmtId="3" fontId="17" fillId="3" borderId="0" xfId="0" applyNumberFormat="1" applyFont="1" applyFill="1"/>
    <xf numFmtId="0" fontId="16" fillId="3" borderId="7" xfId="0" applyFont="1" applyFill="1" applyBorder="1" applyAlignment="1">
      <alignment horizontal="left" vertical="center" wrapText="1"/>
    </xf>
    <xf numFmtId="0" fontId="17" fillId="3" borderId="0" xfId="0" applyFont="1" applyFill="1" applyBorder="1"/>
    <xf numFmtId="0" fontId="16" fillId="2" borderId="6" xfId="5" applyNumberFormat="1" applyFont="1" applyFill="1" applyBorder="1" applyAlignment="1">
      <alignment vertical="top" wrapText="1"/>
    </xf>
    <xf numFmtId="3" fontId="15" fillId="3" borderId="29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center"/>
    </xf>
    <xf numFmtId="0" fontId="15" fillId="3" borderId="0" xfId="0" applyFont="1" applyFill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3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38" fillId="0" borderId="0" xfId="0" applyFont="1"/>
    <xf numFmtId="0" fontId="15" fillId="2" borderId="0" xfId="0" applyFont="1" applyFill="1" applyAlignment="1">
      <alignment horizontal="right"/>
    </xf>
    <xf numFmtId="0" fontId="15" fillId="2" borderId="0" xfId="0" applyFont="1" applyFill="1" applyAlignment="1">
      <alignment wrapText="1"/>
    </xf>
    <xf numFmtId="0" fontId="15" fillId="2" borderId="0" xfId="0" applyFont="1" applyFill="1"/>
    <xf numFmtId="0" fontId="15" fillId="0" borderId="0" xfId="0" applyFont="1" applyAlignment="1">
      <alignment wrapText="1"/>
    </xf>
    <xf numFmtId="0" fontId="15" fillId="3" borderId="0" xfId="0" applyFont="1" applyFill="1" applyAlignment="1">
      <alignment horizontal="right"/>
    </xf>
    <xf numFmtId="0" fontId="39" fillId="3" borderId="0" xfId="0" applyFont="1" applyFill="1"/>
    <xf numFmtId="4" fontId="15" fillId="2" borderId="0" xfId="0" applyNumberFormat="1" applyFont="1" applyFill="1"/>
    <xf numFmtId="3" fontId="15" fillId="3" borderId="0" xfId="0" applyNumberFormat="1" applyFont="1" applyFill="1"/>
    <xf numFmtId="0" fontId="38" fillId="3" borderId="0" xfId="0" applyFont="1" applyFill="1"/>
    <xf numFmtId="4" fontId="15" fillId="0" borderId="0" xfId="0" applyNumberFormat="1" applyFont="1"/>
    <xf numFmtId="0" fontId="15" fillId="2" borderId="0" xfId="0" applyFont="1" applyFill="1" applyAlignment="1"/>
    <xf numFmtId="3" fontId="16" fillId="3" borderId="17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/>
    </xf>
    <xf numFmtId="0" fontId="16" fillId="3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vertical="center" wrapText="1"/>
    </xf>
    <xf numFmtId="4" fontId="0" fillId="0" borderId="0" xfId="0" applyNumberFormat="1" applyFill="1"/>
    <xf numFmtId="0" fontId="16" fillId="2" borderId="6" xfId="6" applyNumberFormat="1" applyFont="1" applyFill="1" applyBorder="1" applyAlignment="1">
      <alignment horizontal="left" vertical="top" wrapText="1" indent="1"/>
    </xf>
    <xf numFmtId="164" fontId="15" fillId="3" borderId="6" xfId="0" applyNumberFormat="1" applyFont="1" applyFill="1" applyBorder="1" applyAlignment="1">
      <alignment horizontal="right"/>
    </xf>
    <xf numFmtId="0" fontId="15" fillId="3" borderId="0" xfId="0" applyFont="1" applyFill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3" fontId="16" fillId="3" borderId="9" xfId="0" applyNumberFormat="1" applyFont="1" applyFill="1" applyBorder="1" applyAlignment="1">
      <alignment vertical="center" wrapText="1"/>
    </xf>
    <xf numFmtId="3" fontId="16" fillId="3" borderId="6" xfId="1" applyNumberFormat="1" applyFont="1" applyFill="1" applyBorder="1" applyAlignment="1">
      <alignment horizontal="center" vertical="center"/>
    </xf>
    <xf numFmtId="3" fontId="16" fillId="3" borderId="7" xfId="1" applyNumberFormat="1" applyFont="1" applyFill="1" applyBorder="1" applyAlignment="1">
      <alignment horizontal="center" vertical="center"/>
    </xf>
    <xf numFmtId="3" fontId="16" fillId="3" borderId="7" xfId="0" applyNumberFormat="1" applyFont="1" applyFill="1" applyBorder="1" applyAlignment="1">
      <alignment horizontal="center"/>
    </xf>
    <xf numFmtId="14" fontId="16" fillId="3" borderId="6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49" fontId="16" fillId="3" borderId="6" xfId="0" applyNumberFormat="1" applyFont="1" applyFill="1" applyBorder="1" applyAlignment="1">
      <alignment horizontal="left" vertical="center" wrapText="1"/>
    </xf>
    <xf numFmtId="9" fontId="22" fillId="3" borderId="6" xfId="0" applyNumberFormat="1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0" fontId="16" fillId="3" borderId="0" xfId="4" applyNumberFormat="1" applyFont="1" applyFill="1" applyBorder="1" applyAlignment="1">
      <alignment vertical="top" wrapText="1"/>
    </xf>
    <xf numFmtId="0" fontId="34" fillId="3" borderId="6" xfId="4" applyNumberFormat="1" applyFont="1" applyFill="1" applyBorder="1" applyAlignment="1">
      <alignment horizontal="left" vertical="top" wrapText="1" indent="2"/>
    </xf>
    <xf numFmtId="0" fontId="31" fillId="3" borderId="6" xfId="0" applyFont="1" applyFill="1" applyBorder="1" applyAlignment="1">
      <alignment horizontal="center"/>
    </xf>
    <xf numFmtId="0" fontId="15" fillId="3" borderId="6" xfId="0" applyFont="1" applyFill="1" applyBorder="1" applyAlignment="1">
      <alignment vertical="center" wrapText="1"/>
    </xf>
    <xf numFmtId="0" fontId="16" fillId="3" borderId="0" xfId="0" applyFont="1" applyFill="1" applyAlignment="1">
      <alignment wrapText="1"/>
    </xf>
    <xf numFmtId="0" fontId="20" fillId="3" borderId="0" xfId="0" applyFont="1" applyFill="1" applyAlignment="1">
      <alignment wrapText="1"/>
    </xf>
    <xf numFmtId="0" fontId="3" fillId="3" borderId="0" xfId="0" applyFont="1" applyFill="1" applyAlignment="1">
      <alignment horizontal="center"/>
    </xf>
    <xf numFmtId="0" fontId="0" fillId="3" borderId="6" xfId="0" applyFill="1" applyBorder="1" applyAlignment="1">
      <alignment horizontal="center"/>
    </xf>
    <xf numFmtId="0" fontId="30" fillId="3" borderId="6" xfId="0" applyFont="1" applyFill="1" applyBorder="1" applyAlignment="1">
      <alignment horizontal="center" wrapText="1"/>
    </xf>
    <xf numFmtId="2" fontId="16" fillId="3" borderId="6" xfId="0" applyNumberFormat="1" applyFont="1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31" fillId="3" borderId="16" xfId="0" applyFont="1" applyFill="1" applyBorder="1" applyAlignment="1">
      <alignment horizontal="center"/>
    </xf>
    <xf numFmtId="2" fontId="15" fillId="3" borderId="6" xfId="0" applyNumberFormat="1" applyFont="1" applyFill="1" applyBorder="1" applyAlignment="1">
      <alignment horizontal="center" wrapText="1"/>
    </xf>
    <xf numFmtId="0" fontId="32" fillId="3" borderId="6" xfId="0" applyFont="1" applyFill="1" applyBorder="1" applyAlignment="1">
      <alignment horizontal="center" wrapText="1"/>
    </xf>
    <xf numFmtId="0" fontId="31" fillId="3" borderId="17" xfId="0" applyFont="1" applyFill="1" applyBorder="1" applyAlignment="1">
      <alignment horizontal="center" wrapText="1"/>
    </xf>
    <xf numFmtId="3" fontId="16" fillId="3" borderId="7" xfId="0" applyNumberFormat="1" applyFont="1" applyFill="1" applyBorder="1" applyAlignment="1">
      <alignment horizontal="right" vertical="center"/>
    </xf>
    <xf numFmtId="0" fontId="15" fillId="3" borderId="0" xfId="0" applyFont="1" applyFill="1" applyAlignment="1">
      <alignment horizontal="center" vertical="center"/>
    </xf>
    <xf numFmtId="0" fontId="16" fillId="3" borderId="6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left" vertical="center" wrapText="1"/>
    </xf>
    <xf numFmtId="10" fontId="16" fillId="3" borderId="7" xfId="0" applyNumberFormat="1" applyFont="1" applyFill="1" applyBorder="1" applyAlignment="1">
      <alignment horizontal="center" vertical="center" wrapText="1"/>
    </xf>
    <xf numFmtId="0" fontId="34" fillId="0" borderId="30" xfId="4" applyNumberFormat="1" applyFont="1" applyBorder="1" applyAlignment="1">
      <alignment horizontal="left" vertical="top" wrapText="1" indent="2"/>
    </xf>
    <xf numFmtId="3" fontId="16" fillId="3" borderId="6" xfId="0" applyNumberFormat="1" applyFont="1" applyFill="1" applyBorder="1" applyAlignment="1">
      <alignment horizontal="right" vertical="center" wrapText="1"/>
    </xf>
    <xf numFmtId="3" fontId="15" fillId="3" borderId="6" xfId="0" applyNumberFormat="1" applyFont="1" applyFill="1" applyBorder="1" applyAlignment="1">
      <alignment horizontal="right" vertical="center" wrapText="1"/>
    </xf>
    <xf numFmtId="3" fontId="16" fillId="3" borderId="6" xfId="0" applyNumberFormat="1" applyFont="1" applyFill="1" applyBorder="1" applyAlignment="1">
      <alignment horizontal="right"/>
    </xf>
    <xf numFmtId="0" fontId="13" fillId="3" borderId="6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 vertical="center" wrapText="1"/>
    </xf>
    <xf numFmtId="0" fontId="0" fillId="0" borderId="0" xfId="0"/>
    <xf numFmtId="0" fontId="16" fillId="3" borderId="6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49" fontId="16" fillId="3" borderId="6" xfId="0" applyNumberFormat="1" applyFont="1" applyFill="1" applyBorder="1" applyAlignment="1">
      <alignment vertical="center" wrapText="1"/>
    </xf>
    <xf numFmtId="49" fontId="16" fillId="3" borderId="6" xfId="0" applyNumberFormat="1" applyFont="1" applyFill="1" applyBorder="1" applyAlignment="1">
      <alignment horizontal="center" vertical="center"/>
    </xf>
    <xf numFmtId="0" fontId="2" fillId="3" borderId="0" xfId="0" applyFont="1" applyFill="1" applyAlignment="1"/>
    <xf numFmtId="0" fontId="2" fillId="3" borderId="0" xfId="0" applyFont="1" applyFill="1" applyAlignment="1">
      <alignment horizontal="left"/>
    </xf>
    <xf numFmtId="4" fontId="2" fillId="3" borderId="0" xfId="0" applyNumberFormat="1" applyFont="1" applyFill="1" applyAlignment="1">
      <alignment horizontal="center"/>
    </xf>
    <xf numFmtId="0" fontId="0" fillId="3" borderId="6" xfId="0" applyFill="1" applyBorder="1" applyAlignment="1">
      <alignment vertical="center"/>
    </xf>
    <xf numFmtId="0" fontId="15" fillId="3" borderId="0" xfId="0" applyFont="1" applyFill="1" applyAlignment="1">
      <alignment horizontal="center"/>
    </xf>
    <xf numFmtId="0" fontId="15" fillId="3" borderId="0" xfId="0" applyFont="1" applyFill="1" applyAlignment="1">
      <alignment horizontal="center" vertical="center"/>
    </xf>
    <xf numFmtId="0" fontId="16" fillId="3" borderId="6" xfId="0" applyFont="1" applyFill="1" applyBorder="1" applyAlignment="1">
      <alignment horizontal="center"/>
    </xf>
    <xf numFmtId="3" fontId="16" fillId="3" borderId="6" xfId="0" applyNumberFormat="1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right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62" xfId="0" applyFont="1" applyFill="1" applyBorder="1" applyAlignment="1">
      <alignment vertical="center" wrapText="1"/>
    </xf>
    <xf numFmtId="3" fontId="15" fillId="3" borderId="6" xfId="0" applyNumberFormat="1" applyFont="1" applyFill="1" applyBorder="1" applyAlignment="1">
      <alignment vertical="center" wrapText="1"/>
    </xf>
    <xf numFmtId="3" fontId="15" fillId="3" borderId="17" xfId="0" applyNumberFormat="1" applyFont="1" applyFill="1" applyBorder="1" applyAlignment="1">
      <alignment vertical="center" wrapText="1"/>
    </xf>
    <xf numFmtId="3" fontId="15" fillId="3" borderId="17" xfId="0" applyNumberFormat="1" applyFont="1" applyFill="1" applyBorder="1" applyAlignment="1">
      <alignment horizontal="right" vertical="center"/>
    </xf>
    <xf numFmtId="3" fontId="15" fillId="0" borderId="17" xfId="0" applyNumberFormat="1" applyFont="1" applyFill="1" applyBorder="1" applyAlignment="1">
      <alignment horizontal="right" vertical="center"/>
    </xf>
    <xf numFmtId="0" fontId="16" fillId="3" borderId="63" xfId="0" applyFont="1" applyFill="1" applyBorder="1" applyAlignment="1">
      <alignment horizontal="center" vertical="center" wrapText="1"/>
    </xf>
    <xf numFmtId="0" fontId="16" fillId="3" borderId="64" xfId="0" applyFont="1" applyFill="1" applyBorder="1" applyAlignment="1">
      <alignment horizontal="center" vertical="center" wrapText="1"/>
    </xf>
    <xf numFmtId="0" fontId="16" fillId="3" borderId="65" xfId="0" applyFont="1" applyFill="1" applyBorder="1" applyAlignment="1">
      <alignment horizontal="center" vertical="center" wrapText="1"/>
    </xf>
    <xf numFmtId="0" fontId="16" fillId="3" borderId="66" xfId="0" applyFont="1" applyFill="1" applyBorder="1" applyAlignment="1">
      <alignment horizontal="center" vertical="center" wrapText="1"/>
    </xf>
    <xf numFmtId="3" fontId="15" fillId="3" borderId="67" xfId="0" applyNumberFormat="1" applyFont="1" applyFill="1" applyBorder="1" applyAlignment="1">
      <alignment horizontal="right" vertical="center"/>
    </xf>
    <xf numFmtId="3" fontId="15" fillId="0" borderId="67" xfId="0" applyNumberFormat="1" applyFont="1" applyFill="1" applyBorder="1" applyAlignment="1">
      <alignment horizontal="right" vertical="center"/>
    </xf>
    <xf numFmtId="0" fontId="15" fillId="3" borderId="18" xfId="0" applyFont="1" applyFill="1" applyBorder="1" applyAlignment="1">
      <alignment vertical="center" wrapText="1"/>
    </xf>
    <xf numFmtId="3" fontId="15" fillId="3" borderId="18" xfId="0" applyNumberFormat="1" applyFont="1" applyFill="1" applyBorder="1" applyAlignment="1">
      <alignment vertical="center" wrapText="1"/>
    </xf>
    <xf numFmtId="3" fontId="15" fillId="3" borderId="18" xfId="0" applyNumberFormat="1" applyFont="1" applyFill="1" applyBorder="1" applyAlignment="1">
      <alignment horizontal="right" vertical="center"/>
    </xf>
    <xf numFmtId="3" fontId="15" fillId="0" borderId="18" xfId="0" applyNumberFormat="1" applyFont="1" applyFill="1" applyBorder="1" applyAlignment="1">
      <alignment horizontal="right" vertical="center"/>
    </xf>
    <xf numFmtId="0" fontId="16" fillId="3" borderId="63" xfId="0" applyFont="1" applyFill="1" applyBorder="1" applyAlignment="1">
      <alignment vertical="center" wrapText="1"/>
    </xf>
    <xf numFmtId="3" fontId="15" fillId="3" borderId="35" xfId="0" applyNumberFormat="1" applyFont="1" applyFill="1" applyBorder="1" applyAlignment="1">
      <alignment vertical="center" wrapText="1"/>
    </xf>
    <xf numFmtId="3" fontId="15" fillId="3" borderId="35" xfId="0" applyNumberFormat="1" applyFont="1" applyFill="1" applyBorder="1" applyAlignment="1">
      <alignment horizontal="right" vertical="center"/>
    </xf>
    <xf numFmtId="3" fontId="15" fillId="0" borderId="35" xfId="0" applyNumberFormat="1" applyFont="1" applyFill="1" applyBorder="1" applyAlignment="1">
      <alignment horizontal="right" vertical="center"/>
    </xf>
    <xf numFmtId="3" fontId="15" fillId="3" borderId="68" xfId="0" applyNumberFormat="1" applyFont="1" applyFill="1" applyBorder="1" applyAlignment="1">
      <alignment horizontal="right" vertical="center"/>
    </xf>
    <xf numFmtId="3" fontId="15" fillId="3" borderId="20" xfId="0" applyNumberFormat="1" applyFont="1" applyFill="1" applyBorder="1" applyAlignment="1">
      <alignment horizontal="right" vertical="center"/>
    </xf>
    <xf numFmtId="0" fontId="15" fillId="3" borderId="69" xfId="0" applyFont="1" applyFill="1" applyBorder="1" applyAlignment="1">
      <alignment vertical="center" wrapText="1"/>
    </xf>
    <xf numFmtId="3" fontId="15" fillId="3" borderId="67" xfId="0" applyNumberFormat="1" applyFont="1" applyFill="1" applyBorder="1" applyAlignment="1">
      <alignment vertical="center" wrapText="1"/>
    </xf>
    <xf numFmtId="3" fontId="15" fillId="3" borderId="39" xfId="0" applyNumberFormat="1" applyFont="1" applyFill="1" applyBorder="1" applyAlignment="1">
      <alignment horizontal="right" vertical="center"/>
    </xf>
    <xf numFmtId="0" fontId="16" fillId="3" borderId="0" xfId="3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center"/>
    </xf>
    <xf numFmtId="14" fontId="16" fillId="3" borderId="0" xfId="0" applyNumberFormat="1" applyFont="1" applyFill="1" applyBorder="1" applyAlignment="1">
      <alignment horizontal="center"/>
    </xf>
    <xf numFmtId="0" fontId="15" fillId="3" borderId="6" xfId="1" applyFont="1" applyFill="1" applyBorder="1" applyAlignment="1">
      <alignment vertical="center" wrapText="1"/>
    </xf>
    <xf numFmtId="49" fontId="16" fillId="3" borderId="6" xfId="1" applyNumberFormat="1" applyFont="1" applyFill="1" applyBorder="1" applyAlignment="1">
      <alignment vertical="center" wrapText="1"/>
    </xf>
    <xf numFmtId="0" fontId="2" fillId="3" borderId="0" xfId="1" applyFont="1" applyFill="1" applyAlignment="1"/>
    <xf numFmtId="0" fontId="16" fillId="3" borderId="16" xfId="1" applyFont="1" applyFill="1" applyBorder="1" applyAlignment="1">
      <alignment vertical="center"/>
    </xf>
    <xf numFmtId="0" fontId="16" fillId="3" borderId="6" xfId="1" applyFont="1" applyFill="1" applyBorder="1" applyAlignment="1">
      <alignment vertical="center"/>
    </xf>
    <xf numFmtId="14" fontId="16" fillId="3" borderId="6" xfId="0" applyNumberFormat="1" applyFont="1" applyFill="1" applyBorder="1" applyAlignment="1">
      <alignment horizontal="center" wrapText="1"/>
    </xf>
    <xf numFmtId="0" fontId="16" fillId="3" borderId="7" xfId="3" applyNumberFormat="1" applyFont="1" applyFill="1" applyBorder="1" applyAlignment="1">
      <alignment horizontal="left" vertical="top" wrapText="1"/>
    </xf>
    <xf numFmtId="0" fontId="15" fillId="5" borderId="0" xfId="0" applyFont="1" applyFill="1"/>
    <xf numFmtId="0" fontId="17" fillId="5" borderId="0" xfId="0" applyFont="1" applyFill="1"/>
    <xf numFmtId="0" fontId="0" fillId="0" borderId="0" xfId="0" applyNumberFormat="1" applyAlignment="1">
      <alignment horizontal="right" vertical="center"/>
    </xf>
    <xf numFmtId="0" fontId="15" fillId="3" borderId="0" xfId="0" applyFont="1" applyFill="1" applyAlignment="1">
      <alignment horizontal="center"/>
    </xf>
    <xf numFmtId="3" fontId="16" fillId="3" borderId="6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/>
    </xf>
    <xf numFmtId="0" fontId="15" fillId="3" borderId="9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wrapText="1"/>
    </xf>
    <xf numFmtId="0" fontId="16" fillId="3" borderId="16" xfId="0" applyFont="1" applyFill="1" applyBorder="1" applyAlignment="1">
      <alignment horizontal="center" vertical="center"/>
    </xf>
    <xf numFmtId="49" fontId="16" fillId="3" borderId="16" xfId="0" applyNumberFormat="1" applyFont="1" applyFill="1" applyBorder="1" applyAlignment="1">
      <alignment vertical="center" wrapText="1"/>
    </xf>
    <xf numFmtId="0" fontId="0" fillId="3" borderId="18" xfId="0" applyFill="1" applyBorder="1" applyAlignment="1">
      <alignment vertical="center" wrapText="1"/>
    </xf>
    <xf numFmtId="0" fontId="15" fillId="3" borderId="0" xfId="1" applyFont="1" applyFill="1" applyAlignment="1">
      <alignment horizontal="left"/>
    </xf>
    <xf numFmtId="0" fontId="15" fillId="3" borderId="0" xfId="1" applyFont="1" applyFill="1" applyAlignment="1">
      <alignment horizontal="center"/>
    </xf>
    <xf numFmtId="0" fontId="16" fillId="3" borderId="18" xfId="0" applyFont="1" applyFill="1" applyBorder="1" applyAlignment="1">
      <alignment vertical="center" wrapText="1"/>
    </xf>
    <xf numFmtId="0" fontId="16" fillId="3" borderId="17" xfId="0" applyFont="1" applyFill="1" applyBorder="1" applyAlignment="1">
      <alignment vertical="center" wrapText="1"/>
    </xf>
    <xf numFmtId="0" fontId="0" fillId="3" borderId="6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16" fillId="3" borderId="17" xfId="0" applyFont="1" applyFill="1" applyBorder="1" applyAlignment="1">
      <alignment vertical="center" wrapText="1"/>
    </xf>
    <xf numFmtId="0" fontId="41" fillId="0" borderId="33" xfId="0" applyNumberFormat="1" applyFont="1" applyBorder="1" applyAlignment="1">
      <alignment horizontal="center" vertical="center"/>
    </xf>
    <xf numFmtId="0" fontId="41" fillId="0" borderId="13" xfId="0" applyNumberFormat="1" applyFont="1" applyBorder="1" applyAlignment="1">
      <alignment horizontal="center" vertical="center"/>
    </xf>
    <xf numFmtId="0" fontId="41" fillId="0" borderId="51" xfId="0" applyNumberFormat="1" applyFont="1" applyBorder="1" applyAlignment="1">
      <alignment horizontal="center" vertical="center"/>
    </xf>
    <xf numFmtId="0" fontId="42" fillId="0" borderId="0" xfId="0" applyNumberFormat="1" applyFont="1" applyAlignment="1">
      <alignment horizontal="right" vertical="center"/>
    </xf>
    <xf numFmtId="0" fontId="41" fillId="0" borderId="53" xfId="0" applyNumberFormat="1" applyFont="1" applyBorder="1" applyAlignment="1">
      <alignment horizontal="center" vertical="center"/>
    </xf>
    <xf numFmtId="0" fontId="42" fillId="0" borderId="0" xfId="0" applyFont="1" applyAlignment="1">
      <alignment horizontal="left"/>
    </xf>
    <xf numFmtId="0" fontId="42" fillId="0" borderId="13" xfId="0" applyNumberFormat="1" applyFont="1" applyBorder="1" applyAlignment="1">
      <alignment horizontal="center"/>
    </xf>
    <xf numFmtId="0" fontId="43" fillId="0" borderId="6" xfId="0" applyNumberFormat="1" applyFont="1" applyBorder="1" applyAlignment="1">
      <alignment horizontal="center" vertical="center" wrapText="1"/>
    </xf>
    <xf numFmtId="0" fontId="43" fillId="0" borderId="33" xfId="0" applyNumberFormat="1" applyFont="1" applyBorder="1" applyAlignment="1">
      <alignment horizontal="center" vertical="center"/>
    </xf>
    <xf numFmtId="0" fontId="43" fillId="0" borderId="51" xfId="0" applyNumberFormat="1" applyFont="1" applyBorder="1" applyAlignment="1">
      <alignment horizontal="center" vertical="center"/>
    </xf>
    <xf numFmtId="167" fontId="42" fillId="0" borderId="42" xfId="0" applyNumberFormat="1" applyFont="1" applyBorder="1" applyAlignment="1">
      <alignment horizontal="right"/>
    </xf>
    <xf numFmtId="0" fontId="42" fillId="0" borderId="13" xfId="0" applyNumberFormat="1" applyFont="1" applyBorder="1" applyAlignment="1">
      <alignment horizontal="left" wrapText="1" indent="2"/>
    </xf>
    <xf numFmtId="169" fontId="42" fillId="0" borderId="42" xfId="0" applyNumberFormat="1" applyFont="1" applyBorder="1" applyAlignment="1">
      <alignment horizontal="right"/>
    </xf>
    <xf numFmtId="0" fontId="43" fillId="0" borderId="9" xfId="0" applyNumberFormat="1" applyFont="1" applyBorder="1" applyAlignment="1">
      <alignment horizontal="center" vertical="center"/>
    </xf>
    <xf numFmtId="0" fontId="43" fillId="0" borderId="7" xfId="0" applyNumberFormat="1" applyFont="1" applyBorder="1" applyAlignment="1">
      <alignment horizontal="center" vertical="center"/>
    </xf>
    <xf numFmtId="0" fontId="42" fillId="0" borderId="10" xfId="0" applyNumberFormat="1" applyFont="1" applyBorder="1" applyAlignment="1">
      <alignment horizontal="left" wrapText="1" indent="2"/>
    </xf>
    <xf numFmtId="169" fontId="42" fillId="0" borderId="43" xfId="0" applyNumberFormat="1" applyFont="1" applyBorder="1" applyAlignment="1">
      <alignment horizontal="right"/>
    </xf>
    <xf numFmtId="0" fontId="44" fillId="0" borderId="0" xfId="0" applyNumberFormat="1" applyFont="1" applyAlignment="1">
      <alignment horizontal="center" vertical="center"/>
    </xf>
    <xf numFmtId="0" fontId="42" fillId="0" borderId="13" xfId="0" applyNumberFormat="1" applyFont="1" applyBorder="1" applyAlignment="1">
      <alignment wrapText="1"/>
    </xf>
    <xf numFmtId="0" fontId="42" fillId="0" borderId="33" xfId="0" applyNumberFormat="1" applyFont="1" applyBorder="1" applyAlignment="1">
      <alignment horizontal="center" vertical="center"/>
    </xf>
    <xf numFmtId="0" fontId="42" fillId="0" borderId="13" xfId="0" applyNumberFormat="1" applyFont="1" applyBorder="1" applyAlignment="1">
      <alignment horizontal="center" vertical="center"/>
    </xf>
    <xf numFmtId="0" fontId="42" fillId="0" borderId="51" xfId="0" applyNumberFormat="1" applyFont="1" applyBorder="1" applyAlignment="1">
      <alignment horizontal="center" vertical="center"/>
    </xf>
    <xf numFmtId="167" fontId="42" fillId="0" borderId="43" xfId="0" applyNumberFormat="1" applyFont="1" applyBorder="1" applyAlignment="1">
      <alignment horizontal="right"/>
    </xf>
    <xf numFmtId="0" fontId="43" fillId="0" borderId="10" xfId="0" applyNumberFormat="1" applyFont="1" applyBorder="1" applyAlignment="1">
      <alignment horizontal="left" wrapText="1" indent="2"/>
    </xf>
    <xf numFmtId="0" fontId="43" fillId="0" borderId="9" xfId="0" applyNumberFormat="1" applyFont="1" applyBorder="1" applyAlignment="1">
      <alignment horizontal="center"/>
    </xf>
    <xf numFmtId="0" fontId="43" fillId="0" borderId="7" xfId="0" applyNumberFormat="1" applyFont="1" applyBorder="1" applyAlignment="1">
      <alignment horizontal="center"/>
    </xf>
    <xf numFmtId="167" fontId="42" fillId="0" borderId="36" xfId="0" applyNumberFormat="1" applyFont="1" applyBorder="1" applyAlignment="1">
      <alignment horizontal="right"/>
    </xf>
    <xf numFmtId="0" fontId="43" fillId="0" borderId="14" xfId="0" applyNumberFormat="1" applyFont="1" applyBorder="1" applyAlignment="1">
      <alignment horizontal="center" vertical="center"/>
    </xf>
    <xf numFmtId="0" fontId="43" fillId="0" borderId="8" xfId="0" applyNumberFormat="1" applyFont="1" applyBorder="1" applyAlignment="1">
      <alignment horizontal="center" vertical="center"/>
    </xf>
    <xf numFmtId="0" fontId="42" fillId="0" borderId="14" xfId="0" applyNumberFormat="1" applyFont="1" applyBorder="1" applyAlignment="1">
      <alignment horizontal="center" vertical="center"/>
    </xf>
    <xf numFmtId="0" fontId="42" fillId="0" borderId="15" xfId="0" applyNumberFormat="1" applyFont="1" applyBorder="1" applyAlignment="1">
      <alignment horizontal="center" vertical="center"/>
    </xf>
    <xf numFmtId="0" fontId="42" fillId="0" borderId="8" xfId="0" applyNumberFormat="1" applyFont="1" applyBorder="1" applyAlignment="1">
      <alignment horizontal="center" vertical="center"/>
    </xf>
    <xf numFmtId="0" fontId="42" fillId="0" borderId="44" xfId="0" applyNumberFormat="1" applyFont="1" applyBorder="1" applyAlignment="1">
      <alignment horizontal="right"/>
    </xf>
    <xf numFmtId="0" fontId="42" fillId="0" borderId="14" xfId="0" applyNumberFormat="1" applyFont="1" applyBorder="1" applyAlignment="1">
      <alignment horizontal="right"/>
    </xf>
    <xf numFmtId="0" fontId="42" fillId="0" borderId="15" xfId="0" applyNumberFormat="1" applyFont="1" applyBorder="1" applyAlignment="1">
      <alignment horizontal="right"/>
    </xf>
    <xf numFmtId="0" fontId="42" fillId="0" borderId="8" xfId="0" applyNumberFormat="1" applyFont="1" applyBorder="1" applyAlignment="1">
      <alignment horizontal="right"/>
    </xf>
    <xf numFmtId="0" fontId="42" fillId="0" borderId="50" xfId="0" applyNumberFormat="1" applyFont="1" applyBorder="1" applyAlignment="1">
      <alignment horizontal="right"/>
    </xf>
    <xf numFmtId="0" fontId="42" fillId="0" borderId="15" xfId="0" applyNumberFormat="1" applyFont="1" applyBorder="1" applyAlignment="1">
      <alignment horizontal="left" wrapText="1" indent="2"/>
    </xf>
    <xf numFmtId="168" fontId="42" fillId="0" borderId="42" xfId="0" applyNumberFormat="1" applyFont="1" applyBorder="1" applyAlignment="1">
      <alignment horizontal="right"/>
    </xf>
    <xf numFmtId="0" fontId="42" fillId="0" borderId="42" xfId="0" applyNumberFormat="1" applyFont="1" applyBorder="1" applyAlignment="1">
      <alignment horizontal="right"/>
    </xf>
    <xf numFmtId="167" fontId="42" fillId="0" borderId="23" xfId="0" applyNumberFormat="1" applyFont="1" applyBorder="1" applyAlignment="1">
      <alignment horizontal="right"/>
    </xf>
    <xf numFmtId="167" fontId="42" fillId="0" borderId="21" xfId="0" applyNumberFormat="1" applyFont="1" applyBorder="1" applyAlignment="1">
      <alignment horizontal="right"/>
    </xf>
    <xf numFmtId="0" fontId="42" fillId="0" borderId="6" xfId="0" applyNumberFormat="1" applyFont="1" applyBorder="1" applyAlignment="1">
      <alignment horizontal="center" vertical="center" wrapText="1"/>
    </xf>
    <xf numFmtId="0" fontId="42" fillId="0" borderId="7" xfId="0" applyNumberFormat="1" applyFont="1" applyBorder="1" applyAlignment="1">
      <alignment horizontal="center" vertical="center" wrapText="1"/>
    </xf>
    <xf numFmtId="0" fontId="42" fillId="0" borderId="31" xfId="0" applyFont="1" applyBorder="1" applyAlignment="1">
      <alignment horizontal="left"/>
    </xf>
    <xf numFmtId="0" fontId="42" fillId="0" borderId="63" xfId="0" applyFont="1" applyBorder="1" applyAlignment="1">
      <alignment horizontal="left"/>
    </xf>
    <xf numFmtId="0" fontId="42" fillId="0" borderId="48" xfId="0" applyFont="1" applyBorder="1" applyAlignment="1">
      <alignment horizontal="left"/>
    </xf>
    <xf numFmtId="0" fontId="42" fillId="0" borderId="56" xfId="0" applyFont="1" applyBorder="1" applyAlignment="1">
      <alignment horizontal="left"/>
    </xf>
    <xf numFmtId="0" fontId="42" fillId="0" borderId="28" xfId="0" applyFont="1" applyBorder="1" applyAlignment="1">
      <alignment horizontal="left"/>
    </xf>
    <xf numFmtId="0" fontId="42" fillId="0" borderId="66" xfId="0" applyFont="1" applyBorder="1" applyAlignment="1">
      <alignment horizontal="left"/>
    </xf>
    <xf numFmtId="0" fontId="42" fillId="0" borderId="31" xfId="0" applyNumberFormat="1" applyFont="1" applyBorder="1" applyAlignment="1">
      <alignment horizontal="center" vertical="center"/>
    </xf>
    <xf numFmtId="0" fontId="42" fillId="0" borderId="47" xfId="0" applyNumberFormat="1" applyFont="1" applyBorder="1" applyAlignment="1">
      <alignment horizontal="center" vertical="center"/>
    </xf>
    <xf numFmtId="0" fontId="42" fillId="0" borderId="70" xfId="0" applyFont="1" applyBorder="1" applyAlignment="1">
      <alignment horizontal="left"/>
    </xf>
    <xf numFmtId="0" fontId="42" fillId="0" borderId="47" xfId="0" applyFont="1" applyBorder="1" applyAlignment="1">
      <alignment horizontal="left"/>
    </xf>
    <xf numFmtId="0" fontId="42" fillId="0" borderId="71" xfId="0" applyFont="1" applyBorder="1" applyAlignment="1">
      <alignment horizontal="left"/>
    </xf>
    <xf numFmtId="0" fontId="43" fillId="0" borderId="17" xfId="0" applyNumberFormat="1" applyFont="1" applyBorder="1" applyAlignment="1">
      <alignment horizontal="center" vertical="center"/>
    </xf>
    <xf numFmtId="168" fontId="42" fillId="0" borderId="34" xfId="0" applyNumberFormat="1" applyFont="1" applyBorder="1" applyAlignment="1">
      <alignment horizontal="right"/>
    </xf>
    <xf numFmtId="0" fontId="43" fillId="0" borderId="6" xfId="0" applyNumberFormat="1" applyFont="1" applyBorder="1" applyAlignment="1">
      <alignment horizontal="center" vertical="center"/>
    </xf>
    <xf numFmtId="169" fontId="42" fillId="0" borderId="20" xfId="0" applyNumberFormat="1" applyFont="1" applyBorder="1" applyAlignment="1">
      <alignment horizontal="right"/>
    </xf>
    <xf numFmtId="167" fontId="42" fillId="0" borderId="20" xfId="0" applyNumberFormat="1" applyFont="1" applyBorder="1" applyAlignment="1">
      <alignment horizontal="right"/>
    </xf>
    <xf numFmtId="167" fontId="42" fillId="0" borderId="38" xfId="0" applyNumberFormat="1" applyFont="1" applyBorder="1" applyAlignment="1">
      <alignment horizontal="right"/>
    </xf>
    <xf numFmtId="0" fontId="42" fillId="0" borderId="14" xfId="0" applyFont="1" applyBorder="1" applyAlignment="1">
      <alignment horizontal="left"/>
    </xf>
    <xf numFmtId="0" fontId="42" fillId="0" borderId="62" xfId="0" applyNumberFormat="1" applyFont="1" applyBorder="1" applyAlignment="1">
      <alignment horizontal="right"/>
    </xf>
    <xf numFmtId="0" fontId="42" fillId="0" borderId="32" xfId="0" applyNumberFormat="1" applyFont="1" applyBorder="1" applyAlignment="1">
      <alignment horizontal="right"/>
    </xf>
    <xf numFmtId="167" fontId="42" fillId="0" borderId="34" xfId="0" applyNumberFormat="1" applyFont="1" applyBorder="1" applyAlignment="1">
      <alignment horizontal="right"/>
    </xf>
    <xf numFmtId="0" fontId="42" fillId="0" borderId="14" xfId="0" applyNumberFormat="1" applyFont="1" applyBorder="1" applyAlignment="1">
      <alignment horizontal="left" vertical="center" wrapText="1"/>
    </xf>
    <xf numFmtId="0" fontId="42" fillId="0" borderId="15" xfId="0" applyNumberFormat="1" applyFont="1" applyBorder="1" applyAlignment="1">
      <alignment horizontal="left" vertical="center" wrapText="1"/>
    </xf>
    <xf numFmtId="0" fontId="42" fillId="0" borderId="33" xfId="0" applyNumberFormat="1" applyFont="1" applyBorder="1" applyAlignment="1">
      <alignment horizontal="left" vertical="center" wrapText="1"/>
    </xf>
    <xf numFmtId="0" fontId="42" fillId="0" borderId="13" xfId="0" applyNumberFormat="1" applyFont="1" applyBorder="1" applyAlignment="1">
      <alignment horizontal="left" vertical="center" wrapText="1"/>
    </xf>
    <xf numFmtId="0" fontId="42" fillId="0" borderId="34" xfId="0" applyNumberFormat="1" applyFont="1" applyBorder="1" applyAlignment="1">
      <alignment horizontal="right"/>
    </xf>
    <xf numFmtId="169" fontId="42" fillId="0" borderId="34" xfId="0" applyNumberFormat="1" applyFont="1" applyBorder="1" applyAlignment="1">
      <alignment horizontal="right"/>
    </xf>
    <xf numFmtId="0" fontId="42" fillId="0" borderId="33" xfId="0" applyNumberFormat="1" applyFont="1" applyBorder="1" applyAlignment="1">
      <alignment horizontal="center"/>
    </xf>
    <xf numFmtId="0" fontId="42" fillId="0" borderId="0" xfId="0" applyNumberFormat="1" applyFont="1" applyAlignment="1">
      <alignment horizontal="right"/>
    </xf>
    <xf numFmtId="49" fontId="16" fillId="3" borderId="6" xfId="0" applyNumberFormat="1" applyFont="1" applyFill="1" applyBorder="1" applyAlignment="1">
      <alignment horizontal="left"/>
    </xf>
    <xf numFmtId="0" fontId="15" fillId="3" borderId="7" xfId="0" applyFont="1" applyFill="1" applyBorder="1"/>
    <xf numFmtId="0" fontId="15" fillId="3" borderId="7" xfId="0" applyFont="1" applyFill="1" applyBorder="1" applyAlignment="1">
      <alignment horizontal="left"/>
    </xf>
    <xf numFmtId="14" fontId="15" fillId="3" borderId="6" xfId="0" applyNumberFormat="1" applyFont="1" applyFill="1" applyBorder="1"/>
    <xf numFmtId="10" fontId="15" fillId="3" borderId="6" xfId="0" applyNumberFormat="1" applyFont="1" applyFill="1" applyBorder="1"/>
    <xf numFmtId="14" fontId="24" fillId="3" borderId="6" xfId="0" applyNumberFormat="1" applyFont="1" applyFill="1" applyBorder="1"/>
    <xf numFmtId="0" fontId="24" fillId="3" borderId="0" xfId="0" applyFont="1" applyFill="1" applyAlignment="1">
      <alignment horizontal="center" vertical="top"/>
    </xf>
    <xf numFmtId="0" fontId="0" fillId="3" borderId="16" xfId="0" applyFill="1" applyBorder="1" applyAlignment="1"/>
    <xf numFmtId="49" fontId="16" fillId="3" borderId="16" xfId="1" applyNumberFormat="1" applyFont="1" applyFill="1" applyBorder="1" applyAlignment="1">
      <alignment horizontal="left" vertical="center" wrapText="1"/>
    </xf>
    <xf numFmtId="2" fontId="16" fillId="3" borderId="6" xfId="0" applyNumberFormat="1" applyFont="1" applyFill="1" applyBorder="1" applyAlignment="1">
      <alignment horizontal="left" wrapText="1"/>
    </xf>
    <xf numFmtId="0" fontId="16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 wrapText="1"/>
    </xf>
    <xf numFmtId="167" fontId="42" fillId="0" borderId="0" xfId="0" applyNumberFormat="1" applyFont="1" applyAlignment="1">
      <alignment horizontal="left"/>
    </xf>
    <xf numFmtId="166" fontId="15" fillId="0" borderId="0" xfId="0" applyNumberFormat="1" applyFont="1"/>
    <xf numFmtId="0" fontId="15" fillId="3" borderId="0" xfId="0" applyFont="1" applyFill="1" applyAlignment="1">
      <alignment horizontal="center"/>
    </xf>
    <xf numFmtId="0" fontId="15" fillId="3" borderId="0" xfId="0" applyFont="1" applyFill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right" vertical="center"/>
    </xf>
    <xf numFmtId="0" fontId="16" fillId="3" borderId="16" xfId="0" applyFont="1" applyFill="1" applyBorder="1" applyAlignment="1">
      <alignment horizontal="center" vertical="center"/>
    </xf>
    <xf numFmtId="14" fontId="16" fillId="5" borderId="6" xfId="0" applyNumberFormat="1" applyFont="1" applyFill="1" applyBorder="1" applyAlignment="1">
      <alignment horizontal="center"/>
    </xf>
    <xf numFmtId="165" fontId="16" fillId="5" borderId="6" xfId="0" applyNumberFormat="1" applyFont="1" applyFill="1" applyBorder="1" applyAlignment="1">
      <alignment horizontal="center" vertical="center"/>
    </xf>
    <xf numFmtId="0" fontId="42" fillId="0" borderId="10" xfId="0" applyNumberFormat="1" applyFont="1" applyBorder="1" applyAlignment="1">
      <alignment horizontal="left" wrapText="1"/>
    </xf>
    <xf numFmtId="0" fontId="42" fillId="0" borderId="6" xfId="0" applyNumberFormat="1" applyFont="1" applyBorder="1" applyAlignment="1">
      <alignment horizontal="center" vertical="center"/>
    </xf>
    <xf numFmtId="0" fontId="42" fillId="0" borderId="46" xfId="0" applyNumberFormat="1" applyFont="1" applyBorder="1" applyAlignment="1">
      <alignment horizontal="left" vertical="center" wrapText="1"/>
    </xf>
    <xf numFmtId="0" fontId="42" fillId="0" borderId="15" xfId="0" applyNumberFormat="1" applyFont="1" applyBorder="1" applyAlignment="1">
      <alignment horizontal="left" wrapText="1"/>
    </xf>
    <xf numFmtId="0" fontId="42" fillId="0" borderId="17" xfId="0" applyNumberFormat="1" applyFont="1" applyBorder="1" applyAlignment="1">
      <alignment horizontal="center" vertical="center"/>
    </xf>
    <xf numFmtId="0" fontId="42" fillId="0" borderId="17" xfId="0" applyNumberFormat="1" applyFont="1" applyBorder="1" applyAlignment="1">
      <alignment horizontal="right"/>
    </xf>
    <xf numFmtId="0" fontId="42" fillId="0" borderId="34" xfId="0" applyNumberFormat="1" applyFont="1" applyBorder="1" applyAlignment="1">
      <alignment horizontal="right"/>
    </xf>
    <xf numFmtId="0" fontId="42" fillId="0" borderId="13" xfId="0" applyNumberFormat="1" applyFont="1" applyBorder="1" applyAlignment="1">
      <alignment horizontal="left" wrapText="1"/>
    </xf>
    <xf numFmtId="167" fontId="42" fillId="0" borderId="17" xfId="0" applyNumberFormat="1" applyFont="1" applyBorder="1" applyAlignment="1">
      <alignment horizontal="right"/>
    </xf>
    <xf numFmtId="167" fontId="42" fillId="0" borderId="34" xfId="0" applyNumberFormat="1" applyFont="1" applyBorder="1" applyAlignment="1">
      <alignment horizontal="right"/>
    </xf>
    <xf numFmtId="168" fontId="42" fillId="0" borderId="17" xfId="0" applyNumberFormat="1" applyFont="1" applyBorder="1" applyAlignment="1">
      <alignment horizontal="right"/>
    </xf>
    <xf numFmtId="168" fontId="42" fillId="0" borderId="34" xfId="0" applyNumberFormat="1" applyFont="1" applyBorder="1" applyAlignment="1">
      <alignment horizontal="right"/>
    </xf>
    <xf numFmtId="167" fontId="42" fillId="0" borderId="6" xfId="0" applyNumberFormat="1" applyFont="1" applyBorder="1" applyAlignment="1">
      <alignment horizontal="right"/>
    </xf>
    <xf numFmtId="167" fontId="42" fillId="0" borderId="20" xfId="0" applyNumberFormat="1" applyFont="1" applyBorder="1" applyAlignment="1">
      <alignment horizontal="right"/>
    </xf>
    <xf numFmtId="169" fontId="42" fillId="0" borderId="17" xfId="0" applyNumberFormat="1" applyFont="1" applyBorder="1" applyAlignment="1">
      <alignment horizontal="right"/>
    </xf>
    <xf numFmtId="169" fontId="42" fillId="0" borderId="34" xfId="0" applyNumberFormat="1" applyFont="1" applyBorder="1" applyAlignment="1">
      <alignment horizontal="right"/>
    </xf>
    <xf numFmtId="0" fontId="42" fillId="0" borderId="33" xfId="0" applyNumberFormat="1" applyFont="1" applyBorder="1" applyAlignment="1">
      <alignment horizontal="center" vertical="center"/>
    </xf>
    <xf numFmtId="0" fontId="41" fillId="0" borderId="15" xfId="0" applyNumberFormat="1" applyFont="1" applyBorder="1" applyAlignment="1">
      <alignment horizontal="center" vertical="center" wrapText="1"/>
    </xf>
    <xf numFmtId="0" fontId="42" fillId="0" borderId="0" xfId="0" applyNumberFormat="1" applyFont="1" applyAlignment="1">
      <alignment horizontal="left" vertical="center" wrapText="1"/>
    </xf>
    <xf numFmtId="0" fontId="42" fillId="0" borderId="35" xfId="0" applyNumberFormat="1" applyFont="1" applyBorder="1" applyAlignment="1">
      <alignment horizontal="center" vertical="center"/>
    </xf>
    <xf numFmtId="167" fontId="42" fillId="0" borderId="37" xfId="0" applyNumberFormat="1" applyFont="1" applyBorder="1" applyAlignment="1">
      <alignment horizontal="right"/>
    </xf>
    <xf numFmtId="167" fontId="42" fillId="0" borderId="38" xfId="0" applyNumberFormat="1" applyFont="1" applyBorder="1" applyAlignment="1">
      <alignment horizontal="right"/>
    </xf>
    <xf numFmtId="169" fontId="42" fillId="0" borderId="6" xfId="0" applyNumberFormat="1" applyFont="1" applyBorder="1" applyAlignment="1">
      <alignment horizontal="right"/>
    </xf>
    <xf numFmtId="169" fontId="42" fillId="0" borderId="20" xfId="0" applyNumberFormat="1" applyFont="1" applyBorder="1" applyAlignment="1">
      <alignment horizontal="right"/>
    </xf>
    <xf numFmtId="0" fontId="42" fillId="0" borderId="10" xfId="0" applyNumberFormat="1" applyFont="1" applyBorder="1" applyAlignment="1">
      <alignment horizontal="left" vertical="center" wrapText="1"/>
    </xf>
    <xf numFmtId="0" fontId="43" fillId="0" borderId="10" xfId="0" applyNumberFormat="1" applyFont="1" applyBorder="1" applyAlignment="1">
      <alignment horizontal="left" wrapText="1"/>
    </xf>
    <xf numFmtId="0" fontId="41" fillId="0" borderId="0" xfId="0" applyNumberFormat="1" applyFont="1" applyAlignment="1">
      <alignment horizontal="center" vertical="top" wrapText="1"/>
    </xf>
    <xf numFmtId="0" fontId="41" fillId="0" borderId="0" xfId="0" applyNumberFormat="1" applyFont="1" applyAlignment="1">
      <alignment horizontal="center" vertical="center" wrapText="1"/>
    </xf>
    <xf numFmtId="0" fontId="42" fillId="0" borderId="13" xfId="0" applyNumberFormat="1" applyFont="1" applyBorder="1" applyAlignment="1">
      <alignment horizontal="left" vertical="center" wrapText="1"/>
    </xf>
    <xf numFmtId="0" fontId="43" fillId="0" borderId="18" xfId="0" applyNumberFormat="1" applyFont="1" applyBorder="1" applyAlignment="1">
      <alignment horizontal="center"/>
    </xf>
    <xf numFmtId="0" fontId="41" fillId="0" borderId="13" xfId="0" applyNumberFormat="1" applyFont="1" applyBorder="1" applyAlignment="1">
      <alignment wrapText="1"/>
    </xf>
    <xf numFmtId="0" fontId="43" fillId="0" borderId="6" xfId="0" applyNumberFormat="1" applyFont="1" applyBorder="1" applyAlignment="1">
      <alignment horizontal="center" vertical="center" wrapText="1"/>
    </xf>
    <xf numFmtId="0" fontId="43" fillId="0" borderId="6" xfId="0" applyNumberFormat="1" applyFont="1" applyBorder="1" applyAlignment="1">
      <alignment horizontal="center" vertical="center"/>
    </xf>
    <xf numFmtId="0" fontId="42" fillId="0" borderId="0" xfId="0" applyFont="1" applyAlignment="1">
      <alignment horizontal="left"/>
    </xf>
    <xf numFmtId="0" fontId="42" fillId="0" borderId="0" xfId="0" applyFont="1"/>
    <xf numFmtId="0" fontId="41" fillId="0" borderId="55" xfId="0" applyNumberFormat="1" applyFont="1" applyBorder="1" applyAlignment="1">
      <alignment horizontal="center"/>
    </xf>
    <xf numFmtId="0" fontId="41" fillId="0" borderId="54" xfId="0" applyNumberFormat="1" applyFont="1" applyBorder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42" fillId="0" borderId="0" xfId="0" applyNumberFormat="1" applyFont="1" applyAlignment="1">
      <alignment horizontal="left" wrapText="1"/>
    </xf>
    <xf numFmtId="0" fontId="42" fillId="0" borderId="0" xfId="0" applyNumberFormat="1" applyFont="1" applyAlignment="1">
      <alignment horizontal="right" vertical="center" wrapText="1"/>
    </xf>
    <xf numFmtId="0" fontId="40" fillId="0" borderId="0" xfId="0" applyNumberFormat="1" applyFont="1" applyAlignment="1">
      <alignment horizontal="center" vertical="top"/>
    </xf>
    <xf numFmtId="0" fontId="41" fillId="0" borderId="0" xfId="0" applyNumberFormat="1" applyFont="1" applyAlignment="1">
      <alignment horizontal="center" vertical="top"/>
    </xf>
    <xf numFmtId="0" fontId="41" fillId="0" borderId="16" xfId="0" applyNumberFormat="1" applyFont="1" applyBorder="1" applyAlignment="1">
      <alignment horizontal="center" vertical="center"/>
    </xf>
    <xf numFmtId="0" fontId="41" fillId="0" borderId="52" xfId="0" applyNumberFormat="1" applyFont="1" applyBorder="1" applyAlignment="1">
      <alignment horizontal="center" vertical="center"/>
    </xf>
    <xf numFmtId="0" fontId="41" fillId="0" borderId="43" xfId="0" applyNumberFormat="1" applyFont="1" applyBorder="1" applyAlignment="1">
      <alignment horizontal="center" vertical="center"/>
    </xf>
    <xf numFmtId="0" fontId="41" fillId="0" borderId="7" xfId="0" applyNumberFormat="1" applyFont="1" applyBorder="1" applyAlignment="1">
      <alignment horizontal="center" vertical="center"/>
    </xf>
    <xf numFmtId="0" fontId="41" fillId="0" borderId="44" xfId="0" applyNumberFormat="1" applyFont="1" applyBorder="1" applyAlignment="1">
      <alignment horizontal="center" vertical="center"/>
    </xf>
    <xf numFmtId="0" fontId="41" fillId="0" borderId="60" xfId="0" applyNumberFormat="1" applyFont="1" applyBorder="1" applyAlignment="1">
      <alignment horizontal="center" vertical="center"/>
    </xf>
    <xf numFmtId="0" fontId="41" fillId="0" borderId="13" xfId="0" applyNumberFormat="1" applyFont="1" applyBorder="1" applyAlignment="1">
      <alignment horizontal="center" vertical="center"/>
    </xf>
    <xf numFmtId="0" fontId="41" fillId="0" borderId="51" xfId="0" applyNumberFormat="1" applyFont="1" applyBorder="1" applyAlignment="1">
      <alignment horizontal="center" vertical="center"/>
    </xf>
    <xf numFmtId="0" fontId="41" fillId="0" borderId="32" xfId="0" applyNumberFormat="1" applyFont="1" applyBorder="1" applyAlignment="1">
      <alignment horizontal="center" vertical="center"/>
    </xf>
    <xf numFmtId="0" fontId="41" fillId="0" borderId="33" xfId="0" applyNumberFormat="1" applyFont="1" applyBorder="1" applyAlignment="1">
      <alignment horizontal="center" vertical="center"/>
    </xf>
    <xf numFmtId="0" fontId="41" fillId="0" borderId="61" xfId="0" applyNumberFormat="1" applyFont="1" applyBorder="1" applyAlignment="1">
      <alignment horizontal="center" vertical="center"/>
    </xf>
    <xf numFmtId="0" fontId="42" fillId="0" borderId="13" xfId="0" applyNumberFormat="1" applyFont="1" applyBorder="1" applyAlignment="1">
      <alignment wrapText="1"/>
    </xf>
    <xf numFmtId="0" fontId="42" fillId="0" borderId="28" xfId="0" applyNumberFormat="1" applyFont="1" applyBorder="1" applyAlignment="1">
      <alignment horizontal="left" vertical="center" wrapText="1"/>
    </xf>
    <xf numFmtId="0" fontId="42" fillId="0" borderId="45" xfId="0" applyNumberFormat="1" applyFont="1" applyBorder="1" applyAlignment="1">
      <alignment horizontal="center" vertical="center"/>
    </xf>
    <xf numFmtId="167" fontId="42" fillId="0" borderId="58" xfId="0" applyNumberFormat="1" applyFont="1" applyBorder="1" applyAlignment="1">
      <alignment horizontal="right"/>
    </xf>
    <xf numFmtId="0" fontId="41" fillId="0" borderId="10" xfId="0" applyNumberFormat="1" applyFont="1" applyBorder="1" applyAlignment="1">
      <alignment horizontal="left" vertical="center" wrapText="1"/>
    </xf>
    <xf numFmtId="0" fontId="42" fillId="0" borderId="9" xfId="0" applyNumberFormat="1" applyFont="1" applyBorder="1" applyAlignment="1">
      <alignment horizontal="center" vertical="center"/>
    </xf>
    <xf numFmtId="167" fontId="42" fillId="0" borderId="59" xfId="0" applyNumberFormat="1" applyFont="1" applyBorder="1" applyAlignment="1">
      <alignment horizontal="right"/>
    </xf>
    <xf numFmtId="167" fontId="42" fillId="0" borderId="39" xfId="0" applyNumberFormat="1" applyFont="1" applyBorder="1" applyAlignment="1">
      <alignment horizontal="right"/>
    </xf>
    <xf numFmtId="0" fontId="42" fillId="0" borderId="18" xfId="0" applyNumberFormat="1" applyFont="1" applyBorder="1" applyAlignment="1">
      <alignment horizontal="left" vertical="center" wrapText="1"/>
    </xf>
    <xf numFmtId="168" fontId="42" fillId="0" borderId="42" xfId="0" applyNumberFormat="1" applyFont="1" applyBorder="1" applyAlignment="1">
      <alignment horizontal="right"/>
    </xf>
    <xf numFmtId="0" fontId="42" fillId="0" borderId="16" xfId="0" applyNumberFormat="1" applyFont="1" applyBorder="1" applyAlignment="1">
      <alignment horizontal="left" vertical="center" wrapText="1"/>
    </xf>
    <xf numFmtId="169" fontId="42" fillId="0" borderId="43" xfId="0" applyNumberFormat="1" applyFont="1" applyBorder="1" applyAlignment="1">
      <alignment horizontal="right"/>
    </xf>
    <xf numFmtId="0" fontId="42" fillId="0" borderId="7" xfId="0" applyNumberFormat="1" applyFont="1" applyBorder="1" applyAlignment="1">
      <alignment horizontal="center" vertical="center" wrapText="1"/>
    </xf>
    <xf numFmtId="0" fontId="41" fillId="0" borderId="18" xfId="0" applyNumberFormat="1" applyFont="1" applyBorder="1" applyAlignment="1">
      <alignment horizontal="center" vertical="top" wrapText="1"/>
    </xf>
    <xf numFmtId="0" fontId="41" fillId="0" borderId="18" xfId="0" applyNumberFormat="1" applyFont="1" applyBorder="1" applyAlignment="1">
      <alignment horizontal="center" vertical="center" wrapText="1"/>
    </xf>
    <xf numFmtId="0" fontId="42" fillId="0" borderId="6" xfId="0" applyNumberFormat="1" applyFont="1" applyBorder="1" applyAlignment="1">
      <alignment horizontal="left" vertical="center" wrapText="1"/>
    </xf>
    <xf numFmtId="167" fontId="42" fillId="0" borderId="43" xfId="0" applyNumberFormat="1" applyFont="1" applyBorder="1" applyAlignment="1">
      <alignment horizontal="right"/>
    </xf>
    <xf numFmtId="0" fontId="42" fillId="0" borderId="35" xfId="0" applyNumberFormat="1" applyFont="1" applyBorder="1" applyAlignment="1">
      <alignment horizontal="left" vertical="center" wrapText="1"/>
    </xf>
    <xf numFmtId="167" fontId="42" fillId="0" borderId="36" xfId="0" applyNumberFormat="1" applyFont="1" applyBorder="1" applyAlignment="1">
      <alignment horizontal="right"/>
    </xf>
    <xf numFmtId="0" fontId="41" fillId="0" borderId="16" xfId="0" applyNumberFormat="1" applyFont="1" applyBorder="1" applyAlignment="1">
      <alignment horizontal="center" vertical="center" wrapText="1"/>
    </xf>
    <xf numFmtId="167" fontId="42" fillId="0" borderId="42" xfId="0" applyNumberFormat="1" applyFont="1" applyBorder="1" applyAlignment="1">
      <alignment horizontal="right"/>
    </xf>
    <xf numFmtId="167" fontId="42" fillId="0" borderId="60" xfId="0" applyNumberFormat="1" applyFont="1" applyBorder="1" applyAlignment="1">
      <alignment horizontal="right"/>
    </xf>
    <xf numFmtId="0" fontId="42" fillId="0" borderId="33" xfId="0" applyNumberFormat="1" applyFont="1" applyBorder="1" applyAlignment="1">
      <alignment horizontal="right"/>
    </xf>
    <xf numFmtId="167" fontId="42" fillId="0" borderId="33" xfId="0" applyNumberFormat="1" applyFont="1" applyBorder="1" applyAlignment="1">
      <alignment horizontal="right"/>
    </xf>
    <xf numFmtId="0" fontId="42" fillId="0" borderId="17" xfId="0" applyNumberFormat="1" applyFont="1" applyBorder="1" applyAlignment="1">
      <alignment horizontal="left" vertical="center" wrapText="1"/>
    </xf>
    <xf numFmtId="168" fontId="42" fillId="0" borderId="60" xfId="0" applyNumberFormat="1" applyFont="1" applyBorder="1" applyAlignment="1">
      <alignment horizontal="right"/>
    </xf>
    <xf numFmtId="0" fontId="46" fillId="0" borderId="6" xfId="7" applyNumberFormat="1" applyBorder="1" applyAlignment="1">
      <alignment horizontal="center" vertical="center"/>
    </xf>
    <xf numFmtId="168" fontId="42" fillId="0" borderId="33" xfId="0" applyNumberFormat="1" applyFont="1" applyBorder="1" applyAlignment="1">
      <alignment horizontal="right"/>
    </xf>
    <xf numFmtId="0" fontId="41" fillId="0" borderId="13" xfId="0" applyNumberFormat="1" applyFont="1" applyBorder="1" applyAlignment="1">
      <alignment horizontal="center" wrapText="1"/>
    </xf>
    <xf numFmtId="0" fontId="45" fillId="0" borderId="0" xfId="0" applyNumberFormat="1" applyFont="1" applyAlignment="1">
      <alignment horizontal="center" vertical="top"/>
    </xf>
    <xf numFmtId="0" fontId="42" fillId="0" borderId="13" xfId="0" applyNumberFormat="1" applyFont="1" applyBorder="1" applyAlignment="1">
      <alignment horizontal="center" wrapText="1"/>
    </xf>
    <xf numFmtId="167" fontId="42" fillId="0" borderId="72" xfId="0" applyNumberFormat="1" applyFont="1" applyBorder="1" applyAlignment="1">
      <alignment horizontal="right"/>
    </xf>
    <xf numFmtId="0" fontId="41" fillId="0" borderId="6" xfId="0" applyNumberFormat="1" applyFont="1" applyBorder="1" applyAlignment="1">
      <alignment horizontal="left" vertical="center" wrapText="1"/>
    </xf>
    <xf numFmtId="0" fontId="15" fillId="2" borderId="0" xfId="0" applyFont="1" applyFill="1" applyAlignment="1">
      <alignment horizontal="left" wrapText="1"/>
    </xf>
    <xf numFmtId="0" fontId="15" fillId="2" borderId="0" xfId="0" applyFont="1" applyFill="1" applyAlignment="1">
      <alignment horizontal="center"/>
    </xf>
    <xf numFmtId="0" fontId="15" fillId="2" borderId="9" xfId="0" applyFont="1" applyFill="1" applyBorder="1" applyAlignment="1">
      <alignment horizontal="left" wrapText="1"/>
    </xf>
    <xf numFmtId="0" fontId="15" fillId="2" borderId="7" xfId="0" applyFont="1" applyFill="1" applyBorder="1" applyAlignment="1">
      <alignment horizontal="left" wrapText="1"/>
    </xf>
    <xf numFmtId="0" fontId="15" fillId="3" borderId="0" xfId="0" applyFont="1" applyFill="1" applyAlignment="1">
      <alignment horizont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3" fontId="16" fillId="3" borderId="6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49" fontId="16" fillId="0" borderId="6" xfId="0" applyNumberFormat="1" applyFont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/>
    </xf>
    <xf numFmtId="3" fontId="15" fillId="3" borderId="6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3" fontId="16" fillId="0" borderId="9" xfId="0" applyNumberFormat="1" applyFont="1" applyBorder="1" applyAlignment="1">
      <alignment horizontal="right" vertical="center"/>
    </xf>
    <xf numFmtId="3" fontId="16" fillId="0" borderId="10" xfId="0" applyNumberFormat="1" applyFont="1" applyBorder="1" applyAlignment="1">
      <alignment horizontal="right" vertical="center"/>
    </xf>
    <xf numFmtId="3" fontId="16" fillId="0" borderId="7" xfId="0" applyNumberFormat="1" applyFont="1" applyBorder="1" applyAlignment="1">
      <alignment horizontal="right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3" fontId="15" fillId="0" borderId="6" xfId="0" applyNumberFormat="1" applyFont="1" applyBorder="1" applyAlignment="1">
      <alignment horizontal="right" vertical="center"/>
    </xf>
    <xf numFmtId="3" fontId="16" fillId="0" borderId="6" xfId="0" applyNumberFormat="1" applyFont="1" applyBorder="1" applyAlignment="1">
      <alignment horizontal="right"/>
    </xf>
    <xf numFmtId="0" fontId="16" fillId="0" borderId="6" xfId="0" applyFont="1" applyBorder="1" applyAlignment="1">
      <alignment horizontal="left" wrapText="1"/>
    </xf>
    <xf numFmtId="49" fontId="15" fillId="0" borderId="9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6" xfId="0" applyFont="1" applyBorder="1" applyAlignment="1">
      <alignment horizontal="left" wrapText="1"/>
    </xf>
    <xf numFmtId="0" fontId="20" fillId="0" borderId="9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3" fontId="20" fillId="0" borderId="6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right"/>
    </xf>
    <xf numFmtId="0" fontId="15" fillId="0" borderId="9" xfId="0" applyFont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right" vertical="center"/>
    </xf>
    <xf numFmtId="0" fontId="15" fillId="3" borderId="0" xfId="0" applyFont="1" applyFill="1" applyAlignment="1">
      <alignment horizontal="left"/>
    </xf>
    <xf numFmtId="0" fontId="16" fillId="3" borderId="13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2" fontId="15" fillId="3" borderId="9" xfId="0" applyNumberFormat="1" applyFont="1" applyFill="1" applyBorder="1" applyAlignment="1">
      <alignment horizontal="center"/>
    </xf>
    <xf numFmtId="2" fontId="15" fillId="3" borderId="7" xfId="0" applyNumberFormat="1" applyFont="1" applyFill="1" applyBorder="1" applyAlignment="1">
      <alignment horizontal="center"/>
    </xf>
    <xf numFmtId="0" fontId="15" fillId="3" borderId="14" xfId="0" applyFont="1" applyFill="1" applyBorder="1" applyAlignment="1">
      <alignment horizontal="center"/>
    </xf>
    <xf numFmtId="0" fontId="15" fillId="3" borderId="15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/>
    </xf>
    <xf numFmtId="0" fontId="16" fillId="0" borderId="6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/>
    </xf>
    <xf numFmtId="0" fontId="15" fillId="4" borderId="10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49" fontId="16" fillId="3" borderId="18" xfId="0" applyNumberFormat="1" applyFont="1" applyFill="1" applyBorder="1" applyAlignment="1">
      <alignment horizontal="left" vertical="center" wrapText="1"/>
    </xf>
    <xf numFmtId="49" fontId="16" fillId="3" borderId="17" xfId="0" applyNumberFormat="1" applyFont="1" applyFill="1" applyBorder="1" applyAlignment="1">
      <alignment horizontal="left" vertical="center" wrapText="1"/>
    </xf>
    <xf numFmtId="0" fontId="16" fillId="3" borderId="16" xfId="0" applyFont="1" applyFill="1" applyBorder="1" applyAlignment="1">
      <alignment horizontal="center" vertical="center"/>
    </xf>
    <xf numFmtId="49" fontId="16" fillId="3" borderId="16" xfId="0" applyNumberFormat="1" applyFont="1" applyFill="1" applyBorder="1" applyAlignment="1">
      <alignment vertical="center" wrapText="1"/>
    </xf>
    <xf numFmtId="49" fontId="16" fillId="3" borderId="18" xfId="0" applyNumberFormat="1" applyFont="1" applyFill="1" applyBorder="1" applyAlignment="1">
      <alignment vertical="center" wrapText="1"/>
    </xf>
    <xf numFmtId="49" fontId="16" fillId="3" borderId="17" xfId="0" applyNumberFormat="1" applyFont="1" applyFill="1" applyBorder="1" applyAlignment="1">
      <alignment vertical="center" wrapText="1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vertical="center" wrapText="1"/>
    </xf>
    <xf numFmtId="49" fontId="16" fillId="3" borderId="16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vertical="center" wrapText="1"/>
    </xf>
    <xf numFmtId="0" fontId="0" fillId="3" borderId="17" xfId="0" applyFill="1" applyBorder="1" applyAlignment="1">
      <alignment vertical="center" wrapText="1"/>
    </xf>
    <xf numFmtId="0" fontId="15" fillId="3" borderId="0" xfId="0" applyFont="1" applyFill="1" applyAlignment="1">
      <alignment horizontal="left" wrapText="1"/>
    </xf>
    <xf numFmtId="0" fontId="16" fillId="3" borderId="16" xfId="0" applyFont="1" applyFill="1" applyBorder="1" applyAlignment="1">
      <alignment horizontal="center"/>
    </xf>
    <xf numFmtId="0" fontId="16" fillId="3" borderId="17" xfId="0" applyFont="1" applyFill="1" applyBorder="1" applyAlignment="1">
      <alignment horizontal="center"/>
    </xf>
    <xf numFmtId="49" fontId="16" fillId="3" borderId="16" xfId="0" applyNumberFormat="1" applyFont="1" applyFill="1" applyBorder="1" applyAlignment="1">
      <alignment horizontal="center" vertical="center" wrapText="1"/>
    </xf>
    <xf numFmtId="49" fontId="16" fillId="3" borderId="18" xfId="0" applyNumberFormat="1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0" fillId="3" borderId="16" xfId="0" applyFill="1" applyBorder="1" applyAlignment="1">
      <alignment horizontal="center" vertical="center"/>
    </xf>
    <xf numFmtId="0" fontId="0" fillId="3" borderId="16" xfId="0" applyFill="1" applyBorder="1" applyAlignment="1">
      <alignment horizontal="left" wrapText="1"/>
    </xf>
    <xf numFmtId="0" fontId="0" fillId="3" borderId="18" xfId="0" applyFill="1" applyBorder="1" applyAlignment="1">
      <alignment horizontal="left" wrapText="1"/>
    </xf>
    <xf numFmtId="0" fontId="0" fillId="3" borderId="17" xfId="0" applyFill="1" applyBorder="1" applyAlignment="1">
      <alignment horizontal="left" wrapText="1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17" fillId="3" borderId="6" xfId="0" applyFont="1" applyFill="1" applyBorder="1" applyAlignment="1">
      <alignment horizontal="center" vertical="center"/>
    </xf>
    <xf numFmtId="0" fontId="31" fillId="3" borderId="18" xfId="0" applyFont="1" applyFill="1" applyBorder="1" applyAlignment="1"/>
    <xf numFmtId="0" fontId="0" fillId="3" borderId="18" xfId="0" applyFill="1" applyBorder="1" applyAlignment="1"/>
    <xf numFmtId="0" fontId="0" fillId="3" borderId="17" xfId="0" applyFill="1" applyBorder="1" applyAlignment="1"/>
    <xf numFmtId="0" fontId="16" fillId="3" borderId="16" xfId="1" applyFont="1" applyFill="1" applyBorder="1" applyAlignment="1">
      <alignment horizontal="center" vertical="center"/>
    </xf>
    <xf numFmtId="0" fontId="16" fillId="3" borderId="17" xfId="1" applyFont="1" applyFill="1" applyBorder="1" applyAlignment="1">
      <alignment horizontal="center" vertical="center"/>
    </xf>
    <xf numFmtId="49" fontId="16" fillId="3" borderId="16" xfId="1" applyNumberFormat="1" applyFont="1" applyFill="1" applyBorder="1" applyAlignment="1">
      <alignment vertical="center" wrapText="1"/>
    </xf>
    <xf numFmtId="49" fontId="16" fillId="3" borderId="17" xfId="1" applyNumberFormat="1" applyFont="1" applyFill="1" applyBorder="1" applyAlignment="1">
      <alignment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5" fillId="3" borderId="0" xfId="1" applyFont="1" applyFill="1" applyAlignment="1">
      <alignment horizontal="left"/>
    </xf>
    <xf numFmtId="0" fontId="15" fillId="3" borderId="0" xfId="1" applyFont="1" applyFill="1" applyAlignment="1">
      <alignment horizontal="center"/>
    </xf>
    <xf numFmtId="0" fontId="15" fillId="3" borderId="9" xfId="1" applyFont="1" applyFill="1" applyBorder="1" applyAlignment="1">
      <alignment horizontal="center"/>
    </xf>
    <xf numFmtId="0" fontId="15" fillId="3" borderId="10" xfId="1" applyFont="1" applyFill="1" applyBorder="1" applyAlignment="1">
      <alignment horizontal="center"/>
    </xf>
    <xf numFmtId="0" fontId="16" fillId="3" borderId="16" xfId="0" applyFont="1" applyFill="1" applyBorder="1" applyAlignment="1">
      <alignment vertical="center" wrapText="1"/>
    </xf>
    <xf numFmtId="0" fontId="16" fillId="3" borderId="18" xfId="0" applyFont="1" applyFill="1" applyBorder="1" applyAlignment="1">
      <alignment vertical="center" wrapText="1"/>
    </xf>
    <xf numFmtId="0" fontId="16" fillId="3" borderId="17" xfId="0" applyFont="1" applyFill="1" applyBorder="1" applyAlignment="1">
      <alignment vertical="center" wrapText="1"/>
    </xf>
    <xf numFmtId="0" fontId="16" fillId="3" borderId="18" xfId="1" applyFont="1" applyFill="1" applyBorder="1" applyAlignment="1">
      <alignment horizontal="center" vertical="center"/>
    </xf>
    <xf numFmtId="49" fontId="16" fillId="3" borderId="18" xfId="1" applyNumberFormat="1" applyFont="1" applyFill="1" applyBorder="1" applyAlignment="1">
      <alignment vertical="center" wrapText="1"/>
    </xf>
    <xf numFmtId="49" fontId="16" fillId="3" borderId="16" xfId="1" applyNumberFormat="1" applyFont="1" applyFill="1" applyBorder="1" applyAlignment="1">
      <alignment vertical="top" wrapText="1"/>
    </xf>
    <xf numFmtId="49" fontId="16" fillId="3" borderId="18" xfId="1" applyNumberFormat="1" applyFont="1" applyFill="1" applyBorder="1" applyAlignment="1">
      <alignment vertical="top" wrapText="1"/>
    </xf>
    <xf numFmtId="49" fontId="16" fillId="3" borderId="16" xfId="1" applyNumberFormat="1" applyFont="1" applyFill="1" applyBorder="1" applyAlignment="1">
      <alignment horizontal="center" vertical="center" wrapText="1"/>
    </xf>
    <xf numFmtId="49" fontId="16" fillId="3" borderId="18" xfId="1" applyNumberFormat="1" applyFont="1" applyFill="1" applyBorder="1" applyAlignment="1">
      <alignment horizontal="center" vertical="center" wrapText="1"/>
    </xf>
    <xf numFmtId="49" fontId="16" fillId="3" borderId="17" xfId="1" applyNumberFormat="1" applyFont="1" applyFill="1" applyBorder="1" applyAlignment="1">
      <alignment horizontal="center" vertical="center" wrapText="1"/>
    </xf>
    <xf numFmtId="0" fontId="15" fillId="3" borderId="9" xfId="1" applyFont="1" applyFill="1" applyBorder="1" applyAlignment="1">
      <alignment horizontal="center" vertical="center"/>
    </xf>
    <xf numFmtId="0" fontId="15" fillId="3" borderId="7" xfId="1" applyFont="1" applyFill="1" applyBorder="1" applyAlignment="1">
      <alignment horizontal="center" vertical="center"/>
    </xf>
  </cellXfs>
  <cellStyles count="8">
    <cellStyle name="Гиперссылка" xfId="7" builtinId="8"/>
    <cellStyle name="Обычный" xfId="0" builtinId="0"/>
    <cellStyle name="Обычный 2" xfId="1"/>
    <cellStyle name="Обычный 3" xfId="2"/>
    <cellStyle name="Обычный_1230 по форме РСХБ" xfId="4"/>
    <cellStyle name="Обычный_1410_1510" xfId="6"/>
    <cellStyle name="Обычный_1450,1520 по форме РСХБ" xfId="5"/>
    <cellStyle name="Обычный_обеспеч. полученные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4.bin"/><Relationship Id="rId1" Type="http://schemas.openxmlformats.org/officeDocument/2006/relationships/externalLinkPath" Target="file:///C:\Users\LKrutskih\AppData\Local\Microsoft\Windows\Temporary%20Internet%20Files\Content.Outlook\JZHYH74B\&#1056;&#1072;&#1089;&#1096;&#1080;&#1092;&#1088;&#1086;&#1074;&#1082;&#1072;%20%20&#1041;&#1041;%20%20&#1079;&#1072;%201%20&#1082;&#1074;%202018&#1075;%20%20&#1086;&#1090;%2008%2005%202018&#1075;%20&#1043;&#1054;&#1058;&#1054;&#1042;%20%20%20&#1082;&#1086;&#1087;&#1080;&#1103;.xlsx" TargetMode="External"/><Relationship Id="rId4" Type="http://schemas.openxmlformats.org/officeDocument/2006/relationships/comments" Target="../comments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57"/>
  <sheetViews>
    <sheetView topLeftCell="A47" workbookViewId="0">
      <selection activeCell="AG105" sqref="AG105"/>
    </sheetView>
  </sheetViews>
  <sheetFormatPr defaultRowHeight="12.75" x14ac:dyDescent="0.2"/>
  <cols>
    <col min="1" max="1" width="1" style="172" customWidth="1"/>
    <col min="2" max="2" width="0.140625" style="172" customWidth="1"/>
    <col min="3" max="3" width="1.85546875" style="172" customWidth="1"/>
    <col min="4" max="4" width="11" style="172" customWidth="1"/>
    <col min="5" max="5" width="0.28515625" style="172" customWidth="1"/>
    <col min="6" max="6" width="2.28515625" style="172" customWidth="1"/>
    <col min="7" max="7" width="3.5703125" style="172" customWidth="1"/>
    <col min="8" max="8" width="0.5703125" style="172" customWidth="1"/>
    <col min="9" max="9" width="1" style="172" customWidth="1"/>
    <col min="10" max="10" width="2.5703125" style="172" customWidth="1"/>
    <col min="11" max="11" width="1.140625" style="172" customWidth="1"/>
    <col min="12" max="12" width="3.5703125" style="172" customWidth="1"/>
    <col min="13" max="13" width="1.5703125" style="172" customWidth="1"/>
    <col min="14" max="14" width="3.28515625" style="172" customWidth="1"/>
    <col min="15" max="15" width="2.5703125" style="172" customWidth="1"/>
    <col min="16" max="16" width="7.28515625" style="172" customWidth="1"/>
    <col min="17" max="17" width="7.5703125" style="172" customWidth="1"/>
    <col min="18" max="18" width="3.5703125" style="172" customWidth="1"/>
    <col min="19" max="19" width="4.5703125" style="172" customWidth="1"/>
    <col min="20" max="20" width="0.85546875" style="172" customWidth="1"/>
    <col min="21" max="21" width="1.140625" style="172" customWidth="1"/>
    <col min="22" max="22" width="14.5703125" style="172" customWidth="1"/>
    <col min="23" max="23" width="0.5703125" style="172" customWidth="1"/>
    <col min="24" max="24" width="1.140625" style="172" customWidth="1"/>
    <col min="25" max="25" width="8.7109375" style="172" customWidth="1"/>
    <col min="26" max="26" width="0.28515625" style="172" customWidth="1"/>
    <col min="27" max="27" width="4.5703125" style="172" customWidth="1"/>
    <col min="28" max="28" width="2" style="172" customWidth="1"/>
    <col min="29" max="30" width="3.28515625" style="172" customWidth="1"/>
    <col min="31" max="31" width="6.5703125" style="172" customWidth="1"/>
    <col min="32" max="32" width="1" style="172" customWidth="1"/>
    <col min="33" max="256" width="9.140625" style="445" customWidth="1"/>
    <col min="257" max="257" width="1" style="445" customWidth="1"/>
    <col min="258" max="258" width="0.140625" style="445" customWidth="1"/>
    <col min="259" max="259" width="1.85546875" style="445" customWidth="1"/>
    <col min="260" max="260" width="11" style="445" customWidth="1"/>
    <col min="261" max="261" width="0.28515625" style="445" customWidth="1"/>
    <col min="262" max="262" width="2.28515625" style="445" customWidth="1"/>
    <col min="263" max="263" width="3.5703125" style="445" customWidth="1"/>
    <col min="264" max="264" width="0.5703125" style="445" customWidth="1"/>
    <col min="265" max="265" width="1" style="445" customWidth="1"/>
    <col min="266" max="266" width="2.5703125" style="445" customWidth="1"/>
    <col min="267" max="267" width="1.140625" style="445" customWidth="1"/>
    <col min="268" max="268" width="3.5703125" style="445" customWidth="1"/>
    <col min="269" max="269" width="1.5703125" style="445" customWidth="1"/>
    <col min="270" max="270" width="3.28515625" style="445" customWidth="1"/>
    <col min="271" max="271" width="2.5703125" style="445" customWidth="1"/>
    <col min="272" max="272" width="7.28515625" style="445" customWidth="1"/>
    <col min="273" max="273" width="7.5703125" style="445" customWidth="1"/>
    <col min="274" max="274" width="3.5703125" style="445" customWidth="1"/>
    <col min="275" max="275" width="4.5703125" style="445" customWidth="1"/>
    <col min="276" max="276" width="0.85546875" style="445" customWidth="1"/>
    <col min="277" max="277" width="1.140625" style="445" customWidth="1"/>
    <col min="278" max="278" width="14.5703125" style="445" customWidth="1"/>
    <col min="279" max="279" width="0.5703125" style="445" customWidth="1"/>
    <col min="280" max="280" width="1.140625" style="445" customWidth="1"/>
    <col min="281" max="281" width="8.7109375" style="445" customWidth="1"/>
    <col min="282" max="282" width="0.28515625" style="445" customWidth="1"/>
    <col min="283" max="283" width="4.5703125" style="445" customWidth="1"/>
    <col min="284" max="284" width="2" style="445" customWidth="1"/>
    <col min="285" max="286" width="3.28515625" style="445" customWidth="1"/>
    <col min="287" max="287" width="6.5703125" style="445" customWidth="1"/>
    <col min="288" max="288" width="1" style="445" customWidth="1"/>
    <col min="289" max="512" width="9.140625" style="445" customWidth="1"/>
    <col min="513" max="513" width="1" style="445" customWidth="1"/>
    <col min="514" max="514" width="0.140625" style="445" customWidth="1"/>
    <col min="515" max="515" width="1.85546875" style="445" customWidth="1"/>
    <col min="516" max="516" width="11" style="445" customWidth="1"/>
    <col min="517" max="517" width="0.28515625" style="445" customWidth="1"/>
    <col min="518" max="518" width="2.28515625" style="445" customWidth="1"/>
    <col min="519" max="519" width="3.5703125" style="445" customWidth="1"/>
    <col min="520" max="520" width="0.5703125" style="445" customWidth="1"/>
    <col min="521" max="521" width="1" style="445" customWidth="1"/>
    <col min="522" max="522" width="2.5703125" style="445" customWidth="1"/>
    <col min="523" max="523" width="1.140625" style="445" customWidth="1"/>
    <col min="524" max="524" width="3.5703125" style="445" customWidth="1"/>
    <col min="525" max="525" width="1.5703125" style="445" customWidth="1"/>
    <col min="526" max="526" width="3.28515625" style="445" customWidth="1"/>
    <col min="527" max="527" width="2.5703125" style="445" customWidth="1"/>
    <col min="528" max="528" width="7.28515625" style="445" customWidth="1"/>
    <col min="529" max="529" width="7.5703125" style="445" customWidth="1"/>
    <col min="530" max="530" width="3.5703125" style="445" customWidth="1"/>
    <col min="531" max="531" width="4.5703125" style="445" customWidth="1"/>
    <col min="532" max="532" width="0.85546875" style="445" customWidth="1"/>
    <col min="533" max="533" width="1.140625" style="445" customWidth="1"/>
    <col min="534" max="534" width="14.5703125" style="445" customWidth="1"/>
    <col min="535" max="535" width="0.5703125" style="445" customWidth="1"/>
    <col min="536" max="536" width="1.140625" style="445" customWidth="1"/>
    <col min="537" max="537" width="8.7109375" style="445" customWidth="1"/>
    <col min="538" max="538" width="0.28515625" style="445" customWidth="1"/>
    <col min="539" max="539" width="4.5703125" style="445" customWidth="1"/>
    <col min="540" max="540" width="2" style="445" customWidth="1"/>
    <col min="541" max="542" width="3.28515625" style="445" customWidth="1"/>
    <col min="543" max="543" width="6.5703125" style="445" customWidth="1"/>
    <col min="544" max="544" width="1" style="445" customWidth="1"/>
    <col min="545" max="768" width="9.140625" style="445" customWidth="1"/>
    <col min="769" max="769" width="1" style="445" customWidth="1"/>
    <col min="770" max="770" width="0.140625" style="445" customWidth="1"/>
    <col min="771" max="771" width="1.85546875" style="445" customWidth="1"/>
    <col min="772" max="772" width="11" style="445" customWidth="1"/>
    <col min="773" max="773" width="0.28515625" style="445" customWidth="1"/>
    <col min="774" max="774" width="2.28515625" style="445" customWidth="1"/>
    <col min="775" max="775" width="3.5703125" style="445" customWidth="1"/>
    <col min="776" max="776" width="0.5703125" style="445" customWidth="1"/>
    <col min="777" max="777" width="1" style="445" customWidth="1"/>
    <col min="778" max="778" width="2.5703125" style="445" customWidth="1"/>
    <col min="779" max="779" width="1.140625" style="445" customWidth="1"/>
    <col min="780" max="780" width="3.5703125" style="445" customWidth="1"/>
    <col min="781" max="781" width="1.5703125" style="445" customWidth="1"/>
    <col min="782" max="782" width="3.28515625" style="445" customWidth="1"/>
    <col min="783" max="783" width="2.5703125" style="445" customWidth="1"/>
    <col min="784" max="784" width="7.28515625" style="445" customWidth="1"/>
    <col min="785" max="785" width="7.5703125" style="445" customWidth="1"/>
    <col min="786" max="786" width="3.5703125" style="445" customWidth="1"/>
    <col min="787" max="787" width="4.5703125" style="445" customWidth="1"/>
    <col min="788" max="788" width="0.85546875" style="445" customWidth="1"/>
    <col min="789" max="789" width="1.140625" style="445" customWidth="1"/>
    <col min="790" max="790" width="14.5703125" style="445" customWidth="1"/>
    <col min="791" max="791" width="0.5703125" style="445" customWidth="1"/>
    <col min="792" max="792" width="1.140625" style="445" customWidth="1"/>
    <col min="793" max="793" width="8.7109375" style="445" customWidth="1"/>
    <col min="794" max="794" width="0.28515625" style="445" customWidth="1"/>
    <col min="795" max="795" width="4.5703125" style="445" customWidth="1"/>
    <col min="796" max="796" width="2" style="445" customWidth="1"/>
    <col min="797" max="798" width="3.28515625" style="445" customWidth="1"/>
    <col min="799" max="799" width="6.5703125" style="445" customWidth="1"/>
    <col min="800" max="800" width="1" style="445" customWidth="1"/>
    <col min="801" max="1024" width="9.140625" style="445" customWidth="1"/>
    <col min="1025" max="1025" width="1" style="445" customWidth="1"/>
    <col min="1026" max="1026" width="0.140625" style="445" customWidth="1"/>
    <col min="1027" max="1027" width="1.85546875" style="445" customWidth="1"/>
    <col min="1028" max="1028" width="11" style="445" customWidth="1"/>
    <col min="1029" max="1029" width="0.28515625" style="445" customWidth="1"/>
    <col min="1030" max="1030" width="2.28515625" style="445" customWidth="1"/>
    <col min="1031" max="1031" width="3.5703125" style="445" customWidth="1"/>
    <col min="1032" max="1032" width="0.5703125" style="445" customWidth="1"/>
    <col min="1033" max="1033" width="1" style="445" customWidth="1"/>
    <col min="1034" max="1034" width="2.5703125" style="445" customWidth="1"/>
    <col min="1035" max="1035" width="1.140625" style="445" customWidth="1"/>
    <col min="1036" max="1036" width="3.5703125" style="445" customWidth="1"/>
    <col min="1037" max="1037" width="1.5703125" style="445" customWidth="1"/>
    <col min="1038" max="1038" width="3.28515625" style="445" customWidth="1"/>
    <col min="1039" max="1039" width="2.5703125" style="445" customWidth="1"/>
    <col min="1040" max="1040" width="7.28515625" style="445" customWidth="1"/>
    <col min="1041" max="1041" width="7.5703125" style="445" customWidth="1"/>
    <col min="1042" max="1042" width="3.5703125" style="445" customWidth="1"/>
    <col min="1043" max="1043" width="4.5703125" style="445" customWidth="1"/>
    <col min="1044" max="1044" width="0.85546875" style="445" customWidth="1"/>
    <col min="1045" max="1045" width="1.140625" style="445" customWidth="1"/>
    <col min="1046" max="1046" width="14.5703125" style="445" customWidth="1"/>
    <col min="1047" max="1047" width="0.5703125" style="445" customWidth="1"/>
    <col min="1048" max="1048" width="1.140625" style="445" customWidth="1"/>
    <col min="1049" max="1049" width="8.7109375" style="445" customWidth="1"/>
    <col min="1050" max="1050" width="0.28515625" style="445" customWidth="1"/>
    <col min="1051" max="1051" width="4.5703125" style="445" customWidth="1"/>
    <col min="1052" max="1052" width="2" style="445" customWidth="1"/>
    <col min="1053" max="1054" width="3.28515625" style="445" customWidth="1"/>
    <col min="1055" max="1055" width="6.5703125" style="445" customWidth="1"/>
    <col min="1056" max="1056" width="1" style="445" customWidth="1"/>
    <col min="1057" max="1280" width="9.140625" style="445" customWidth="1"/>
    <col min="1281" max="1281" width="1" style="445" customWidth="1"/>
    <col min="1282" max="1282" width="0.140625" style="445" customWidth="1"/>
    <col min="1283" max="1283" width="1.85546875" style="445" customWidth="1"/>
    <col min="1284" max="1284" width="11" style="445" customWidth="1"/>
    <col min="1285" max="1285" width="0.28515625" style="445" customWidth="1"/>
    <col min="1286" max="1286" width="2.28515625" style="445" customWidth="1"/>
    <col min="1287" max="1287" width="3.5703125" style="445" customWidth="1"/>
    <col min="1288" max="1288" width="0.5703125" style="445" customWidth="1"/>
    <col min="1289" max="1289" width="1" style="445" customWidth="1"/>
    <col min="1290" max="1290" width="2.5703125" style="445" customWidth="1"/>
    <col min="1291" max="1291" width="1.140625" style="445" customWidth="1"/>
    <col min="1292" max="1292" width="3.5703125" style="445" customWidth="1"/>
    <col min="1293" max="1293" width="1.5703125" style="445" customWidth="1"/>
    <col min="1294" max="1294" width="3.28515625" style="445" customWidth="1"/>
    <col min="1295" max="1295" width="2.5703125" style="445" customWidth="1"/>
    <col min="1296" max="1296" width="7.28515625" style="445" customWidth="1"/>
    <col min="1297" max="1297" width="7.5703125" style="445" customWidth="1"/>
    <col min="1298" max="1298" width="3.5703125" style="445" customWidth="1"/>
    <col min="1299" max="1299" width="4.5703125" style="445" customWidth="1"/>
    <col min="1300" max="1300" width="0.85546875" style="445" customWidth="1"/>
    <col min="1301" max="1301" width="1.140625" style="445" customWidth="1"/>
    <col min="1302" max="1302" width="14.5703125" style="445" customWidth="1"/>
    <col min="1303" max="1303" width="0.5703125" style="445" customWidth="1"/>
    <col min="1304" max="1304" width="1.140625" style="445" customWidth="1"/>
    <col min="1305" max="1305" width="8.7109375" style="445" customWidth="1"/>
    <col min="1306" max="1306" width="0.28515625" style="445" customWidth="1"/>
    <col min="1307" max="1307" width="4.5703125" style="445" customWidth="1"/>
    <col min="1308" max="1308" width="2" style="445" customWidth="1"/>
    <col min="1309" max="1310" width="3.28515625" style="445" customWidth="1"/>
    <col min="1311" max="1311" width="6.5703125" style="445" customWidth="1"/>
    <col min="1312" max="1312" width="1" style="445" customWidth="1"/>
    <col min="1313" max="1536" width="9.140625" style="445" customWidth="1"/>
    <col min="1537" max="1537" width="1" style="445" customWidth="1"/>
    <col min="1538" max="1538" width="0.140625" style="445" customWidth="1"/>
    <col min="1539" max="1539" width="1.85546875" style="445" customWidth="1"/>
    <col min="1540" max="1540" width="11" style="445" customWidth="1"/>
    <col min="1541" max="1541" width="0.28515625" style="445" customWidth="1"/>
    <col min="1542" max="1542" width="2.28515625" style="445" customWidth="1"/>
    <col min="1543" max="1543" width="3.5703125" style="445" customWidth="1"/>
    <col min="1544" max="1544" width="0.5703125" style="445" customWidth="1"/>
    <col min="1545" max="1545" width="1" style="445" customWidth="1"/>
    <col min="1546" max="1546" width="2.5703125" style="445" customWidth="1"/>
    <col min="1547" max="1547" width="1.140625" style="445" customWidth="1"/>
    <col min="1548" max="1548" width="3.5703125" style="445" customWidth="1"/>
    <col min="1549" max="1549" width="1.5703125" style="445" customWidth="1"/>
    <col min="1550" max="1550" width="3.28515625" style="445" customWidth="1"/>
    <col min="1551" max="1551" width="2.5703125" style="445" customWidth="1"/>
    <col min="1552" max="1552" width="7.28515625" style="445" customWidth="1"/>
    <col min="1553" max="1553" width="7.5703125" style="445" customWidth="1"/>
    <col min="1554" max="1554" width="3.5703125" style="445" customWidth="1"/>
    <col min="1555" max="1555" width="4.5703125" style="445" customWidth="1"/>
    <col min="1556" max="1556" width="0.85546875" style="445" customWidth="1"/>
    <col min="1557" max="1557" width="1.140625" style="445" customWidth="1"/>
    <col min="1558" max="1558" width="14.5703125" style="445" customWidth="1"/>
    <col min="1559" max="1559" width="0.5703125" style="445" customWidth="1"/>
    <col min="1560" max="1560" width="1.140625" style="445" customWidth="1"/>
    <col min="1561" max="1561" width="8.7109375" style="445" customWidth="1"/>
    <col min="1562" max="1562" width="0.28515625" style="445" customWidth="1"/>
    <col min="1563" max="1563" width="4.5703125" style="445" customWidth="1"/>
    <col min="1564" max="1564" width="2" style="445" customWidth="1"/>
    <col min="1565" max="1566" width="3.28515625" style="445" customWidth="1"/>
    <col min="1567" max="1567" width="6.5703125" style="445" customWidth="1"/>
    <col min="1568" max="1568" width="1" style="445" customWidth="1"/>
    <col min="1569" max="1792" width="9.140625" style="445" customWidth="1"/>
    <col min="1793" max="1793" width="1" style="445" customWidth="1"/>
    <col min="1794" max="1794" width="0.140625" style="445" customWidth="1"/>
    <col min="1795" max="1795" width="1.85546875" style="445" customWidth="1"/>
    <col min="1796" max="1796" width="11" style="445" customWidth="1"/>
    <col min="1797" max="1797" width="0.28515625" style="445" customWidth="1"/>
    <col min="1798" max="1798" width="2.28515625" style="445" customWidth="1"/>
    <col min="1799" max="1799" width="3.5703125" style="445" customWidth="1"/>
    <col min="1800" max="1800" width="0.5703125" style="445" customWidth="1"/>
    <col min="1801" max="1801" width="1" style="445" customWidth="1"/>
    <col min="1802" max="1802" width="2.5703125" style="445" customWidth="1"/>
    <col min="1803" max="1803" width="1.140625" style="445" customWidth="1"/>
    <col min="1804" max="1804" width="3.5703125" style="445" customWidth="1"/>
    <col min="1805" max="1805" width="1.5703125" style="445" customWidth="1"/>
    <col min="1806" max="1806" width="3.28515625" style="445" customWidth="1"/>
    <col min="1807" max="1807" width="2.5703125" style="445" customWidth="1"/>
    <col min="1808" max="1808" width="7.28515625" style="445" customWidth="1"/>
    <col min="1809" max="1809" width="7.5703125" style="445" customWidth="1"/>
    <col min="1810" max="1810" width="3.5703125" style="445" customWidth="1"/>
    <col min="1811" max="1811" width="4.5703125" style="445" customWidth="1"/>
    <col min="1812" max="1812" width="0.85546875" style="445" customWidth="1"/>
    <col min="1813" max="1813" width="1.140625" style="445" customWidth="1"/>
    <col min="1814" max="1814" width="14.5703125" style="445" customWidth="1"/>
    <col min="1815" max="1815" width="0.5703125" style="445" customWidth="1"/>
    <col min="1816" max="1816" width="1.140625" style="445" customWidth="1"/>
    <col min="1817" max="1817" width="8.7109375" style="445" customWidth="1"/>
    <col min="1818" max="1818" width="0.28515625" style="445" customWidth="1"/>
    <col min="1819" max="1819" width="4.5703125" style="445" customWidth="1"/>
    <col min="1820" max="1820" width="2" style="445" customWidth="1"/>
    <col min="1821" max="1822" width="3.28515625" style="445" customWidth="1"/>
    <col min="1823" max="1823" width="6.5703125" style="445" customWidth="1"/>
    <col min="1824" max="1824" width="1" style="445" customWidth="1"/>
    <col min="1825" max="2048" width="9.140625" style="445" customWidth="1"/>
    <col min="2049" max="2049" width="1" style="445" customWidth="1"/>
    <col min="2050" max="2050" width="0.140625" style="445" customWidth="1"/>
    <col min="2051" max="2051" width="1.85546875" style="445" customWidth="1"/>
    <col min="2052" max="2052" width="11" style="445" customWidth="1"/>
    <col min="2053" max="2053" width="0.28515625" style="445" customWidth="1"/>
    <col min="2054" max="2054" width="2.28515625" style="445" customWidth="1"/>
    <col min="2055" max="2055" width="3.5703125" style="445" customWidth="1"/>
    <col min="2056" max="2056" width="0.5703125" style="445" customWidth="1"/>
    <col min="2057" max="2057" width="1" style="445" customWidth="1"/>
    <col min="2058" max="2058" width="2.5703125" style="445" customWidth="1"/>
    <col min="2059" max="2059" width="1.140625" style="445" customWidth="1"/>
    <col min="2060" max="2060" width="3.5703125" style="445" customWidth="1"/>
    <col min="2061" max="2061" width="1.5703125" style="445" customWidth="1"/>
    <col min="2062" max="2062" width="3.28515625" style="445" customWidth="1"/>
    <col min="2063" max="2063" width="2.5703125" style="445" customWidth="1"/>
    <col min="2064" max="2064" width="7.28515625" style="445" customWidth="1"/>
    <col min="2065" max="2065" width="7.5703125" style="445" customWidth="1"/>
    <col min="2066" max="2066" width="3.5703125" style="445" customWidth="1"/>
    <col min="2067" max="2067" width="4.5703125" style="445" customWidth="1"/>
    <col min="2068" max="2068" width="0.85546875" style="445" customWidth="1"/>
    <col min="2069" max="2069" width="1.140625" style="445" customWidth="1"/>
    <col min="2070" max="2070" width="14.5703125" style="445" customWidth="1"/>
    <col min="2071" max="2071" width="0.5703125" style="445" customWidth="1"/>
    <col min="2072" max="2072" width="1.140625" style="445" customWidth="1"/>
    <col min="2073" max="2073" width="8.7109375" style="445" customWidth="1"/>
    <col min="2074" max="2074" width="0.28515625" style="445" customWidth="1"/>
    <col min="2075" max="2075" width="4.5703125" style="445" customWidth="1"/>
    <col min="2076" max="2076" width="2" style="445" customWidth="1"/>
    <col min="2077" max="2078" width="3.28515625" style="445" customWidth="1"/>
    <col min="2079" max="2079" width="6.5703125" style="445" customWidth="1"/>
    <col min="2080" max="2080" width="1" style="445" customWidth="1"/>
    <col min="2081" max="2304" width="9.140625" style="445" customWidth="1"/>
    <col min="2305" max="2305" width="1" style="445" customWidth="1"/>
    <col min="2306" max="2306" width="0.140625" style="445" customWidth="1"/>
    <col min="2307" max="2307" width="1.85546875" style="445" customWidth="1"/>
    <col min="2308" max="2308" width="11" style="445" customWidth="1"/>
    <col min="2309" max="2309" width="0.28515625" style="445" customWidth="1"/>
    <col min="2310" max="2310" width="2.28515625" style="445" customWidth="1"/>
    <col min="2311" max="2311" width="3.5703125" style="445" customWidth="1"/>
    <col min="2312" max="2312" width="0.5703125" style="445" customWidth="1"/>
    <col min="2313" max="2313" width="1" style="445" customWidth="1"/>
    <col min="2314" max="2314" width="2.5703125" style="445" customWidth="1"/>
    <col min="2315" max="2315" width="1.140625" style="445" customWidth="1"/>
    <col min="2316" max="2316" width="3.5703125" style="445" customWidth="1"/>
    <col min="2317" max="2317" width="1.5703125" style="445" customWidth="1"/>
    <col min="2318" max="2318" width="3.28515625" style="445" customWidth="1"/>
    <col min="2319" max="2319" width="2.5703125" style="445" customWidth="1"/>
    <col min="2320" max="2320" width="7.28515625" style="445" customWidth="1"/>
    <col min="2321" max="2321" width="7.5703125" style="445" customWidth="1"/>
    <col min="2322" max="2322" width="3.5703125" style="445" customWidth="1"/>
    <col min="2323" max="2323" width="4.5703125" style="445" customWidth="1"/>
    <col min="2324" max="2324" width="0.85546875" style="445" customWidth="1"/>
    <col min="2325" max="2325" width="1.140625" style="445" customWidth="1"/>
    <col min="2326" max="2326" width="14.5703125" style="445" customWidth="1"/>
    <col min="2327" max="2327" width="0.5703125" style="445" customWidth="1"/>
    <col min="2328" max="2328" width="1.140625" style="445" customWidth="1"/>
    <col min="2329" max="2329" width="8.7109375" style="445" customWidth="1"/>
    <col min="2330" max="2330" width="0.28515625" style="445" customWidth="1"/>
    <col min="2331" max="2331" width="4.5703125" style="445" customWidth="1"/>
    <col min="2332" max="2332" width="2" style="445" customWidth="1"/>
    <col min="2333" max="2334" width="3.28515625" style="445" customWidth="1"/>
    <col min="2335" max="2335" width="6.5703125" style="445" customWidth="1"/>
    <col min="2336" max="2336" width="1" style="445" customWidth="1"/>
    <col min="2337" max="2560" width="9.140625" style="445" customWidth="1"/>
    <col min="2561" max="2561" width="1" style="445" customWidth="1"/>
    <col min="2562" max="2562" width="0.140625" style="445" customWidth="1"/>
    <col min="2563" max="2563" width="1.85546875" style="445" customWidth="1"/>
    <col min="2564" max="2564" width="11" style="445" customWidth="1"/>
    <col min="2565" max="2565" width="0.28515625" style="445" customWidth="1"/>
    <col min="2566" max="2566" width="2.28515625" style="445" customWidth="1"/>
    <col min="2567" max="2567" width="3.5703125" style="445" customWidth="1"/>
    <col min="2568" max="2568" width="0.5703125" style="445" customWidth="1"/>
    <col min="2569" max="2569" width="1" style="445" customWidth="1"/>
    <col min="2570" max="2570" width="2.5703125" style="445" customWidth="1"/>
    <col min="2571" max="2571" width="1.140625" style="445" customWidth="1"/>
    <col min="2572" max="2572" width="3.5703125" style="445" customWidth="1"/>
    <col min="2573" max="2573" width="1.5703125" style="445" customWidth="1"/>
    <col min="2574" max="2574" width="3.28515625" style="445" customWidth="1"/>
    <col min="2575" max="2575" width="2.5703125" style="445" customWidth="1"/>
    <col min="2576" max="2576" width="7.28515625" style="445" customWidth="1"/>
    <col min="2577" max="2577" width="7.5703125" style="445" customWidth="1"/>
    <col min="2578" max="2578" width="3.5703125" style="445" customWidth="1"/>
    <col min="2579" max="2579" width="4.5703125" style="445" customWidth="1"/>
    <col min="2580" max="2580" width="0.85546875" style="445" customWidth="1"/>
    <col min="2581" max="2581" width="1.140625" style="445" customWidth="1"/>
    <col min="2582" max="2582" width="14.5703125" style="445" customWidth="1"/>
    <col min="2583" max="2583" width="0.5703125" style="445" customWidth="1"/>
    <col min="2584" max="2584" width="1.140625" style="445" customWidth="1"/>
    <col min="2585" max="2585" width="8.7109375" style="445" customWidth="1"/>
    <col min="2586" max="2586" width="0.28515625" style="445" customWidth="1"/>
    <col min="2587" max="2587" width="4.5703125" style="445" customWidth="1"/>
    <col min="2588" max="2588" width="2" style="445" customWidth="1"/>
    <col min="2589" max="2590" width="3.28515625" style="445" customWidth="1"/>
    <col min="2591" max="2591" width="6.5703125" style="445" customWidth="1"/>
    <col min="2592" max="2592" width="1" style="445" customWidth="1"/>
    <col min="2593" max="2816" width="9.140625" style="445" customWidth="1"/>
    <col min="2817" max="2817" width="1" style="445" customWidth="1"/>
    <col min="2818" max="2818" width="0.140625" style="445" customWidth="1"/>
    <col min="2819" max="2819" width="1.85546875" style="445" customWidth="1"/>
    <col min="2820" max="2820" width="11" style="445" customWidth="1"/>
    <col min="2821" max="2821" width="0.28515625" style="445" customWidth="1"/>
    <col min="2822" max="2822" width="2.28515625" style="445" customWidth="1"/>
    <col min="2823" max="2823" width="3.5703125" style="445" customWidth="1"/>
    <col min="2824" max="2824" width="0.5703125" style="445" customWidth="1"/>
    <col min="2825" max="2825" width="1" style="445" customWidth="1"/>
    <col min="2826" max="2826" width="2.5703125" style="445" customWidth="1"/>
    <col min="2827" max="2827" width="1.140625" style="445" customWidth="1"/>
    <col min="2828" max="2828" width="3.5703125" style="445" customWidth="1"/>
    <col min="2829" max="2829" width="1.5703125" style="445" customWidth="1"/>
    <col min="2830" max="2830" width="3.28515625" style="445" customWidth="1"/>
    <col min="2831" max="2831" width="2.5703125" style="445" customWidth="1"/>
    <col min="2832" max="2832" width="7.28515625" style="445" customWidth="1"/>
    <col min="2833" max="2833" width="7.5703125" style="445" customWidth="1"/>
    <col min="2834" max="2834" width="3.5703125" style="445" customWidth="1"/>
    <col min="2835" max="2835" width="4.5703125" style="445" customWidth="1"/>
    <col min="2836" max="2836" width="0.85546875" style="445" customWidth="1"/>
    <col min="2837" max="2837" width="1.140625" style="445" customWidth="1"/>
    <col min="2838" max="2838" width="14.5703125" style="445" customWidth="1"/>
    <col min="2839" max="2839" width="0.5703125" style="445" customWidth="1"/>
    <col min="2840" max="2840" width="1.140625" style="445" customWidth="1"/>
    <col min="2841" max="2841" width="8.7109375" style="445" customWidth="1"/>
    <col min="2842" max="2842" width="0.28515625" style="445" customWidth="1"/>
    <col min="2843" max="2843" width="4.5703125" style="445" customWidth="1"/>
    <col min="2844" max="2844" width="2" style="445" customWidth="1"/>
    <col min="2845" max="2846" width="3.28515625" style="445" customWidth="1"/>
    <col min="2847" max="2847" width="6.5703125" style="445" customWidth="1"/>
    <col min="2848" max="2848" width="1" style="445" customWidth="1"/>
    <col min="2849" max="3072" width="9.140625" style="445" customWidth="1"/>
    <col min="3073" max="3073" width="1" style="445" customWidth="1"/>
    <col min="3074" max="3074" width="0.140625" style="445" customWidth="1"/>
    <col min="3075" max="3075" width="1.85546875" style="445" customWidth="1"/>
    <col min="3076" max="3076" width="11" style="445" customWidth="1"/>
    <col min="3077" max="3077" width="0.28515625" style="445" customWidth="1"/>
    <col min="3078" max="3078" width="2.28515625" style="445" customWidth="1"/>
    <col min="3079" max="3079" width="3.5703125" style="445" customWidth="1"/>
    <col min="3080" max="3080" width="0.5703125" style="445" customWidth="1"/>
    <col min="3081" max="3081" width="1" style="445" customWidth="1"/>
    <col min="3082" max="3082" width="2.5703125" style="445" customWidth="1"/>
    <col min="3083" max="3083" width="1.140625" style="445" customWidth="1"/>
    <col min="3084" max="3084" width="3.5703125" style="445" customWidth="1"/>
    <col min="3085" max="3085" width="1.5703125" style="445" customWidth="1"/>
    <col min="3086" max="3086" width="3.28515625" style="445" customWidth="1"/>
    <col min="3087" max="3087" width="2.5703125" style="445" customWidth="1"/>
    <col min="3088" max="3088" width="7.28515625" style="445" customWidth="1"/>
    <col min="3089" max="3089" width="7.5703125" style="445" customWidth="1"/>
    <col min="3090" max="3090" width="3.5703125" style="445" customWidth="1"/>
    <col min="3091" max="3091" width="4.5703125" style="445" customWidth="1"/>
    <col min="3092" max="3092" width="0.85546875" style="445" customWidth="1"/>
    <col min="3093" max="3093" width="1.140625" style="445" customWidth="1"/>
    <col min="3094" max="3094" width="14.5703125" style="445" customWidth="1"/>
    <col min="3095" max="3095" width="0.5703125" style="445" customWidth="1"/>
    <col min="3096" max="3096" width="1.140625" style="445" customWidth="1"/>
    <col min="3097" max="3097" width="8.7109375" style="445" customWidth="1"/>
    <col min="3098" max="3098" width="0.28515625" style="445" customWidth="1"/>
    <col min="3099" max="3099" width="4.5703125" style="445" customWidth="1"/>
    <col min="3100" max="3100" width="2" style="445" customWidth="1"/>
    <col min="3101" max="3102" width="3.28515625" style="445" customWidth="1"/>
    <col min="3103" max="3103" width="6.5703125" style="445" customWidth="1"/>
    <col min="3104" max="3104" width="1" style="445" customWidth="1"/>
    <col min="3105" max="3328" width="9.140625" style="445" customWidth="1"/>
    <col min="3329" max="3329" width="1" style="445" customWidth="1"/>
    <col min="3330" max="3330" width="0.140625" style="445" customWidth="1"/>
    <col min="3331" max="3331" width="1.85546875" style="445" customWidth="1"/>
    <col min="3332" max="3332" width="11" style="445" customWidth="1"/>
    <col min="3333" max="3333" width="0.28515625" style="445" customWidth="1"/>
    <col min="3334" max="3334" width="2.28515625" style="445" customWidth="1"/>
    <col min="3335" max="3335" width="3.5703125" style="445" customWidth="1"/>
    <col min="3336" max="3336" width="0.5703125" style="445" customWidth="1"/>
    <col min="3337" max="3337" width="1" style="445" customWidth="1"/>
    <col min="3338" max="3338" width="2.5703125" style="445" customWidth="1"/>
    <col min="3339" max="3339" width="1.140625" style="445" customWidth="1"/>
    <col min="3340" max="3340" width="3.5703125" style="445" customWidth="1"/>
    <col min="3341" max="3341" width="1.5703125" style="445" customWidth="1"/>
    <col min="3342" max="3342" width="3.28515625" style="445" customWidth="1"/>
    <col min="3343" max="3343" width="2.5703125" style="445" customWidth="1"/>
    <col min="3344" max="3344" width="7.28515625" style="445" customWidth="1"/>
    <col min="3345" max="3345" width="7.5703125" style="445" customWidth="1"/>
    <col min="3346" max="3346" width="3.5703125" style="445" customWidth="1"/>
    <col min="3347" max="3347" width="4.5703125" style="445" customWidth="1"/>
    <col min="3348" max="3348" width="0.85546875" style="445" customWidth="1"/>
    <col min="3349" max="3349" width="1.140625" style="445" customWidth="1"/>
    <col min="3350" max="3350" width="14.5703125" style="445" customWidth="1"/>
    <col min="3351" max="3351" width="0.5703125" style="445" customWidth="1"/>
    <col min="3352" max="3352" width="1.140625" style="445" customWidth="1"/>
    <col min="3353" max="3353" width="8.7109375" style="445" customWidth="1"/>
    <col min="3354" max="3354" width="0.28515625" style="445" customWidth="1"/>
    <col min="3355" max="3355" width="4.5703125" style="445" customWidth="1"/>
    <col min="3356" max="3356" width="2" style="445" customWidth="1"/>
    <col min="3357" max="3358" width="3.28515625" style="445" customWidth="1"/>
    <col min="3359" max="3359" width="6.5703125" style="445" customWidth="1"/>
    <col min="3360" max="3360" width="1" style="445" customWidth="1"/>
    <col min="3361" max="3584" width="9.140625" style="445" customWidth="1"/>
    <col min="3585" max="3585" width="1" style="445" customWidth="1"/>
    <col min="3586" max="3586" width="0.140625" style="445" customWidth="1"/>
    <col min="3587" max="3587" width="1.85546875" style="445" customWidth="1"/>
    <col min="3588" max="3588" width="11" style="445" customWidth="1"/>
    <col min="3589" max="3589" width="0.28515625" style="445" customWidth="1"/>
    <col min="3590" max="3590" width="2.28515625" style="445" customWidth="1"/>
    <col min="3591" max="3591" width="3.5703125" style="445" customWidth="1"/>
    <col min="3592" max="3592" width="0.5703125" style="445" customWidth="1"/>
    <col min="3593" max="3593" width="1" style="445" customWidth="1"/>
    <col min="3594" max="3594" width="2.5703125" style="445" customWidth="1"/>
    <col min="3595" max="3595" width="1.140625" style="445" customWidth="1"/>
    <col min="3596" max="3596" width="3.5703125" style="445" customWidth="1"/>
    <col min="3597" max="3597" width="1.5703125" style="445" customWidth="1"/>
    <col min="3598" max="3598" width="3.28515625" style="445" customWidth="1"/>
    <col min="3599" max="3599" width="2.5703125" style="445" customWidth="1"/>
    <col min="3600" max="3600" width="7.28515625" style="445" customWidth="1"/>
    <col min="3601" max="3601" width="7.5703125" style="445" customWidth="1"/>
    <col min="3602" max="3602" width="3.5703125" style="445" customWidth="1"/>
    <col min="3603" max="3603" width="4.5703125" style="445" customWidth="1"/>
    <col min="3604" max="3604" width="0.85546875" style="445" customWidth="1"/>
    <col min="3605" max="3605" width="1.140625" style="445" customWidth="1"/>
    <col min="3606" max="3606" width="14.5703125" style="445" customWidth="1"/>
    <col min="3607" max="3607" width="0.5703125" style="445" customWidth="1"/>
    <col min="3608" max="3608" width="1.140625" style="445" customWidth="1"/>
    <col min="3609" max="3609" width="8.7109375" style="445" customWidth="1"/>
    <col min="3610" max="3610" width="0.28515625" style="445" customWidth="1"/>
    <col min="3611" max="3611" width="4.5703125" style="445" customWidth="1"/>
    <col min="3612" max="3612" width="2" style="445" customWidth="1"/>
    <col min="3613" max="3614" width="3.28515625" style="445" customWidth="1"/>
    <col min="3615" max="3615" width="6.5703125" style="445" customWidth="1"/>
    <col min="3616" max="3616" width="1" style="445" customWidth="1"/>
    <col min="3617" max="3840" width="9.140625" style="445" customWidth="1"/>
    <col min="3841" max="3841" width="1" style="445" customWidth="1"/>
    <col min="3842" max="3842" width="0.140625" style="445" customWidth="1"/>
    <col min="3843" max="3843" width="1.85546875" style="445" customWidth="1"/>
    <col min="3844" max="3844" width="11" style="445" customWidth="1"/>
    <col min="3845" max="3845" width="0.28515625" style="445" customWidth="1"/>
    <col min="3846" max="3846" width="2.28515625" style="445" customWidth="1"/>
    <col min="3847" max="3847" width="3.5703125" style="445" customWidth="1"/>
    <col min="3848" max="3848" width="0.5703125" style="445" customWidth="1"/>
    <col min="3849" max="3849" width="1" style="445" customWidth="1"/>
    <col min="3850" max="3850" width="2.5703125" style="445" customWidth="1"/>
    <col min="3851" max="3851" width="1.140625" style="445" customWidth="1"/>
    <col min="3852" max="3852" width="3.5703125" style="445" customWidth="1"/>
    <col min="3853" max="3853" width="1.5703125" style="445" customWidth="1"/>
    <col min="3854" max="3854" width="3.28515625" style="445" customWidth="1"/>
    <col min="3855" max="3855" width="2.5703125" style="445" customWidth="1"/>
    <col min="3856" max="3856" width="7.28515625" style="445" customWidth="1"/>
    <col min="3857" max="3857" width="7.5703125" style="445" customWidth="1"/>
    <col min="3858" max="3858" width="3.5703125" style="445" customWidth="1"/>
    <col min="3859" max="3859" width="4.5703125" style="445" customWidth="1"/>
    <col min="3860" max="3860" width="0.85546875" style="445" customWidth="1"/>
    <col min="3861" max="3861" width="1.140625" style="445" customWidth="1"/>
    <col min="3862" max="3862" width="14.5703125" style="445" customWidth="1"/>
    <col min="3863" max="3863" width="0.5703125" style="445" customWidth="1"/>
    <col min="3864" max="3864" width="1.140625" style="445" customWidth="1"/>
    <col min="3865" max="3865" width="8.7109375" style="445" customWidth="1"/>
    <col min="3866" max="3866" width="0.28515625" style="445" customWidth="1"/>
    <col min="3867" max="3867" width="4.5703125" style="445" customWidth="1"/>
    <col min="3868" max="3868" width="2" style="445" customWidth="1"/>
    <col min="3869" max="3870" width="3.28515625" style="445" customWidth="1"/>
    <col min="3871" max="3871" width="6.5703125" style="445" customWidth="1"/>
    <col min="3872" max="3872" width="1" style="445" customWidth="1"/>
    <col min="3873" max="4096" width="9.140625" style="445" customWidth="1"/>
    <col min="4097" max="4097" width="1" style="445" customWidth="1"/>
    <col min="4098" max="4098" width="0.140625" style="445" customWidth="1"/>
    <col min="4099" max="4099" width="1.85546875" style="445" customWidth="1"/>
    <col min="4100" max="4100" width="11" style="445" customWidth="1"/>
    <col min="4101" max="4101" width="0.28515625" style="445" customWidth="1"/>
    <col min="4102" max="4102" width="2.28515625" style="445" customWidth="1"/>
    <col min="4103" max="4103" width="3.5703125" style="445" customWidth="1"/>
    <col min="4104" max="4104" width="0.5703125" style="445" customWidth="1"/>
    <col min="4105" max="4105" width="1" style="445" customWidth="1"/>
    <col min="4106" max="4106" width="2.5703125" style="445" customWidth="1"/>
    <col min="4107" max="4107" width="1.140625" style="445" customWidth="1"/>
    <col min="4108" max="4108" width="3.5703125" style="445" customWidth="1"/>
    <col min="4109" max="4109" width="1.5703125" style="445" customWidth="1"/>
    <col min="4110" max="4110" width="3.28515625" style="445" customWidth="1"/>
    <col min="4111" max="4111" width="2.5703125" style="445" customWidth="1"/>
    <col min="4112" max="4112" width="7.28515625" style="445" customWidth="1"/>
    <col min="4113" max="4113" width="7.5703125" style="445" customWidth="1"/>
    <col min="4114" max="4114" width="3.5703125" style="445" customWidth="1"/>
    <col min="4115" max="4115" width="4.5703125" style="445" customWidth="1"/>
    <col min="4116" max="4116" width="0.85546875" style="445" customWidth="1"/>
    <col min="4117" max="4117" width="1.140625" style="445" customWidth="1"/>
    <col min="4118" max="4118" width="14.5703125" style="445" customWidth="1"/>
    <col min="4119" max="4119" width="0.5703125" style="445" customWidth="1"/>
    <col min="4120" max="4120" width="1.140625" style="445" customWidth="1"/>
    <col min="4121" max="4121" width="8.7109375" style="445" customWidth="1"/>
    <col min="4122" max="4122" width="0.28515625" style="445" customWidth="1"/>
    <col min="4123" max="4123" width="4.5703125" style="445" customWidth="1"/>
    <col min="4124" max="4124" width="2" style="445" customWidth="1"/>
    <col min="4125" max="4126" width="3.28515625" style="445" customWidth="1"/>
    <col min="4127" max="4127" width="6.5703125" style="445" customWidth="1"/>
    <col min="4128" max="4128" width="1" style="445" customWidth="1"/>
    <col min="4129" max="4352" width="9.140625" style="445" customWidth="1"/>
    <col min="4353" max="4353" width="1" style="445" customWidth="1"/>
    <col min="4354" max="4354" width="0.140625" style="445" customWidth="1"/>
    <col min="4355" max="4355" width="1.85546875" style="445" customWidth="1"/>
    <col min="4356" max="4356" width="11" style="445" customWidth="1"/>
    <col min="4357" max="4357" width="0.28515625" style="445" customWidth="1"/>
    <col min="4358" max="4358" width="2.28515625" style="445" customWidth="1"/>
    <col min="4359" max="4359" width="3.5703125" style="445" customWidth="1"/>
    <col min="4360" max="4360" width="0.5703125" style="445" customWidth="1"/>
    <col min="4361" max="4361" width="1" style="445" customWidth="1"/>
    <col min="4362" max="4362" width="2.5703125" style="445" customWidth="1"/>
    <col min="4363" max="4363" width="1.140625" style="445" customWidth="1"/>
    <col min="4364" max="4364" width="3.5703125" style="445" customWidth="1"/>
    <col min="4365" max="4365" width="1.5703125" style="445" customWidth="1"/>
    <col min="4366" max="4366" width="3.28515625" style="445" customWidth="1"/>
    <col min="4367" max="4367" width="2.5703125" style="445" customWidth="1"/>
    <col min="4368" max="4368" width="7.28515625" style="445" customWidth="1"/>
    <col min="4369" max="4369" width="7.5703125" style="445" customWidth="1"/>
    <col min="4370" max="4370" width="3.5703125" style="445" customWidth="1"/>
    <col min="4371" max="4371" width="4.5703125" style="445" customWidth="1"/>
    <col min="4372" max="4372" width="0.85546875" style="445" customWidth="1"/>
    <col min="4373" max="4373" width="1.140625" style="445" customWidth="1"/>
    <col min="4374" max="4374" width="14.5703125" style="445" customWidth="1"/>
    <col min="4375" max="4375" width="0.5703125" style="445" customWidth="1"/>
    <col min="4376" max="4376" width="1.140625" style="445" customWidth="1"/>
    <col min="4377" max="4377" width="8.7109375" style="445" customWidth="1"/>
    <col min="4378" max="4378" width="0.28515625" style="445" customWidth="1"/>
    <col min="4379" max="4379" width="4.5703125" style="445" customWidth="1"/>
    <col min="4380" max="4380" width="2" style="445" customWidth="1"/>
    <col min="4381" max="4382" width="3.28515625" style="445" customWidth="1"/>
    <col min="4383" max="4383" width="6.5703125" style="445" customWidth="1"/>
    <col min="4384" max="4384" width="1" style="445" customWidth="1"/>
    <col min="4385" max="4608" width="9.140625" style="445" customWidth="1"/>
    <col min="4609" max="4609" width="1" style="445" customWidth="1"/>
    <col min="4610" max="4610" width="0.140625" style="445" customWidth="1"/>
    <col min="4611" max="4611" width="1.85546875" style="445" customWidth="1"/>
    <col min="4612" max="4612" width="11" style="445" customWidth="1"/>
    <col min="4613" max="4613" width="0.28515625" style="445" customWidth="1"/>
    <col min="4614" max="4614" width="2.28515625" style="445" customWidth="1"/>
    <col min="4615" max="4615" width="3.5703125" style="445" customWidth="1"/>
    <col min="4616" max="4616" width="0.5703125" style="445" customWidth="1"/>
    <col min="4617" max="4617" width="1" style="445" customWidth="1"/>
    <col min="4618" max="4618" width="2.5703125" style="445" customWidth="1"/>
    <col min="4619" max="4619" width="1.140625" style="445" customWidth="1"/>
    <col min="4620" max="4620" width="3.5703125" style="445" customWidth="1"/>
    <col min="4621" max="4621" width="1.5703125" style="445" customWidth="1"/>
    <col min="4622" max="4622" width="3.28515625" style="445" customWidth="1"/>
    <col min="4623" max="4623" width="2.5703125" style="445" customWidth="1"/>
    <col min="4624" max="4624" width="7.28515625" style="445" customWidth="1"/>
    <col min="4625" max="4625" width="7.5703125" style="445" customWidth="1"/>
    <col min="4626" max="4626" width="3.5703125" style="445" customWidth="1"/>
    <col min="4627" max="4627" width="4.5703125" style="445" customWidth="1"/>
    <col min="4628" max="4628" width="0.85546875" style="445" customWidth="1"/>
    <col min="4629" max="4629" width="1.140625" style="445" customWidth="1"/>
    <col min="4630" max="4630" width="14.5703125" style="445" customWidth="1"/>
    <col min="4631" max="4631" width="0.5703125" style="445" customWidth="1"/>
    <col min="4632" max="4632" width="1.140625" style="445" customWidth="1"/>
    <col min="4633" max="4633" width="8.7109375" style="445" customWidth="1"/>
    <col min="4634" max="4634" width="0.28515625" style="445" customWidth="1"/>
    <col min="4635" max="4635" width="4.5703125" style="445" customWidth="1"/>
    <col min="4636" max="4636" width="2" style="445" customWidth="1"/>
    <col min="4637" max="4638" width="3.28515625" style="445" customWidth="1"/>
    <col min="4639" max="4639" width="6.5703125" style="445" customWidth="1"/>
    <col min="4640" max="4640" width="1" style="445" customWidth="1"/>
    <col min="4641" max="4864" width="9.140625" style="445" customWidth="1"/>
    <col min="4865" max="4865" width="1" style="445" customWidth="1"/>
    <col min="4866" max="4866" width="0.140625" style="445" customWidth="1"/>
    <col min="4867" max="4867" width="1.85546875" style="445" customWidth="1"/>
    <col min="4868" max="4868" width="11" style="445" customWidth="1"/>
    <col min="4869" max="4869" width="0.28515625" style="445" customWidth="1"/>
    <col min="4870" max="4870" width="2.28515625" style="445" customWidth="1"/>
    <col min="4871" max="4871" width="3.5703125" style="445" customWidth="1"/>
    <col min="4872" max="4872" width="0.5703125" style="445" customWidth="1"/>
    <col min="4873" max="4873" width="1" style="445" customWidth="1"/>
    <col min="4874" max="4874" width="2.5703125" style="445" customWidth="1"/>
    <col min="4875" max="4875" width="1.140625" style="445" customWidth="1"/>
    <col min="4876" max="4876" width="3.5703125" style="445" customWidth="1"/>
    <col min="4877" max="4877" width="1.5703125" style="445" customWidth="1"/>
    <col min="4878" max="4878" width="3.28515625" style="445" customWidth="1"/>
    <col min="4879" max="4879" width="2.5703125" style="445" customWidth="1"/>
    <col min="4880" max="4880" width="7.28515625" style="445" customWidth="1"/>
    <col min="4881" max="4881" width="7.5703125" style="445" customWidth="1"/>
    <col min="4882" max="4882" width="3.5703125" style="445" customWidth="1"/>
    <col min="4883" max="4883" width="4.5703125" style="445" customWidth="1"/>
    <col min="4884" max="4884" width="0.85546875" style="445" customWidth="1"/>
    <col min="4885" max="4885" width="1.140625" style="445" customWidth="1"/>
    <col min="4886" max="4886" width="14.5703125" style="445" customWidth="1"/>
    <col min="4887" max="4887" width="0.5703125" style="445" customWidth="1"/>
    <col min="4888" max="4888" width="1.140625" style="445" customWidth="1"/>
    <col min="4889" max="4889" width="8.7109375" style="445" customWidth="1"/>
    <col min="4890" max="4890" width="0.28515625" style="445" customWidth="1"/>
    <col min="4891" max="4891" width="4.5703125" style="445" customWidth="1"/>
    <col min="4892" max="4892" width="2" style="445" customWidth="1"/>
    <col min="4893" max="4894" width="3.28515625" style="445" customWidth="1"/>
    <col min="4895" max="4895" width="6.5703125" style="445" customWidth="1"/>
    <col min="4896" max="4896" width="1" style="445" customWidth="1"/>
    <col min="4897" max="5120" width="9.140625" style="445" customWidth="1"/>
    <col min="5121" max="5121" width="1" style="445" customWidth="1"/>
    <col min="5122" max="5122" width="0.140625" style="445" customWidth="1"/>
    <col min="5123" max="5123" width="1.85546875" style="445" customWidth="1"/>
    <col min="5124" max="5124" width="11" style="445" customWidth="1"/>
    <col min="5125" max="5125" width="0.28515625" style="445" customWidth="1"/>
    <col min="5126" max="5126" width="2.28515625" style="445" customWidth="1"/>
    <col min="5127" max="5127" width="3.5703125" style="445" customWidth="1"/>
    <col min="5128" max="5128" width="0.5703125" style="445" customWidth="1"/>
    <col min="5129" max="5129" width="1" style="445" customWidth="1"/>
    <col min="5130" max="5130" width="2.5703125" style="445" customWidth="1"/>
    <col min="5131" max="5131" width="1.140625" style="445" customWidth="1"/>
    <col min="5132" max="5132" width="3.5703125" style="445" customWidth="1"/>
    <col min="5133" max="5133" width="1.5703125" style="445" customWidth="1"/>
    <col min="5134" max="5134" width="3.28515625" style="445" customWidth="1"/>
    <col min="5135" max="5135" width="2.5703125" style="445" customWidth="1"/>
    <col min="5136" max="5136" width="7.28515625" style="445" customWidth="1"/>
    <col min="5137" max="5137" width="7.5703125" style="445" customWidth="1"/>
    <col min="5138" max="5138" width="3.5703125" style="445" customWidth="1"/>
    <col min="5139" max="5139" width="4.5703125" style="445" customWidth="1"/>
    <col min="5140" max="5140" width="0.85546875" style="445" customWidth="1"/>
    <col min="5141" max="5141" width="1.140625" style="445" customWidth="1"/>
    <col min="5142" max="5142" width="14.5703125" style="445" customWidth="1"/>
    <col min="5143" max="5143" width="0.5703125" style="445" customWidth="1"/>
    <col min="5144" max="5144" width="1.140625" style="445" customWidth="1"/>
    <col min="5145" max="5145" width="8.7109375" style="445" customWidth="1"/>
    <col min="5146" max="5146" width="0.28515625" style="445" customWidth="1"/>
    <col min="5147" max="5147" width="4.5703125" style="445" customWidth="1"/>
    <col min="5148" max="5148" width="2" style="445" customWidth="1"/>
    <col min="5149" max="5150" width="3.28515625" style="445" customWidth="1"/>
    <col min="5151" max="5151" width="6.5703125" style="445" customWidth="1"/>
    <col min="5152" max="5152" width="1" style="445" customWidth="1"/>
    <col min="5153" max="5376" width="9.140625" style="445" customWidth="1"/>
    <col min="5377" max="5377" width="1" style="445" customWidth="1"/>
    <col min="5378" max="5378" width="0.140625" style="445" customWidth="1"/>
    <col min="5379" max="5379" width="1.85546875" style="445" customWidth="1"/>
    <col min="5380" max="5380" width="11" style="445" customWidth="1"/>
    <col min="5381" max="5381" width="0.28515625" style="445" customWidth="1"/>
    <col min="5382" max="5382" width="2.28515625" style="445" customWidth="1"/>
    <col min="5383" max="5383" width="3.5703125" style="445" customWidth="1"/>
    <col min="5384" max="5384" width="0.5703125" style="445" customWidth="1"/>
    <col min="5385" max="5385" width="1" style="445" customWidth="1"/>
    <col min="5386" max="5386" width="2.5703125" style="445" customWidth="1"/>
    <col min="5387" max="5387" width="1.140625" style="445" customWidth="1"/>
    <col min="5388" max="5388" width="3.5703125" style="445" customWidth="1"/>
    <col min="5389" max="5389" width="1.5703125" style="445" customWidth="1"/>
    <col min="5390" max="5390" width="3.28515625" style="445" customWidth="1"/>
    <col min="5391" max="5391" width="2.5703125" style="445" customWidth="1"/>
    <col min="5392" max="5392" width="7.28515625" style="445" customWidth="1"/>
    <col min="5393" max="5393" width="7.5703125" style="445" customWidth="1"/>
    <col min="5394" max="5394" width="3.5703125" style="445" customWidth="1"/>
    <col min="5395" max="5395" width="4.5703125" style="445" customWidth="1"/>
    <col min="5396" max="5396" width="0.85546875" style="445" customWidth="1"/>
    <col min="5397" max="5397" width="1.140625" style="445" customWidth="1"/>
    <col min="5398" max="5398" width="14.5703125" style="445" customWidth="1"/>
    <col min="5399" max="5399" width="0.5703125" style="445" customWidth="1"/>
    <col min="5400" max="5400" width="1.140625" style="445" customWidth="1"/>
    <col min="5401" max="5401" width="8.7109375" style="445" customWidth="1"/>
    <col min="5402" max="5402" width="0.28515625" style="445" customWidth="1"/>
    <col min="5403" max="5403" width="4.5703125" style="445" customWidth="1"/>
    <col min="5404" max="5404" width="2" style="445" customWidth="1"/>
    <col min="5405" max="5406" width="3.28515625" style="445" customWidth="1"/>
    <col min="5407" max="5407" width="6.5703125" style="445" customWidth="1"/>
    <col min="5408" max="5408" width="1" style="445" customWidth="1"/>
    <col min="5409" max="5632" width="9.140625" style="445" customWidth="1"/>
    <col min="5633" max="5633" width="1" style="445" customWidth="1"/>
    <col min="5634" max="5634" width="0.140625" style="445" customWidth="1"/>
    <col min="5635" max="5635" width="1.85546875" style="445" customWidth="1"/>
    <col min="5636" max="5636" width="11" style="445" customWidth="1"/>
    <col min="5637" max="5637" width="0.28515625" style="445" customWidth="1"/>
    <col min="5638" max="5638" width="2.28515625" style="445" customWidth="1"/>
    <col min="5639" max="5639" width="3.5703125" style="445" customWidth="1"/>
    <col min="5640" max="5640" width="0.5703125" style="445" customWidth="1"/>
    <col min="5641" max="5641" width="1" style="445" customWidth="1"/>
    <col min="5642" max="5642" width="2.5703125" style="445" customWidth="1"/>
    <col min="5643" max="5643" width="1.140625" style="445" customWidth="1"/>
    <col min="5644" max="5644" width="3.5703125" style="445" customWidth="1"/>
    <col min="5645" max="5645" width="1.5703125" style="445" customWidth="1"/>
    <col min="5646" max="5646" width="3.28515625" style="445" customWidth="1"/>
    <col min="5647" max="5647" width="2.5703125" style="445" customWidth="1"/>
    <col min="5648" max="5648" width="7.28515625" style="445" customWidth="1"/>
    <col min="5649" max="5649" width="7.5703125" style="445" customWidth="1"/>
    <col min="5650" max="5650" width="3.5703125" style="445" customWidth="1"/>
    <col min="5651" max="5651" width="4.5703125" style="445" customWidth="1"/>
    <col min="5652" max="5652" width="0.85546875" style="445" customWidth="1"/>
    <col min="5653" max="5653" width="1.140625" style="445" customWidth="1"/>
    <col min="5654" max="5654" width="14.5703125" style="445" customWidth="1"/>
    <col min="5655" max="5655" width="0.5703125" style="445" customWidth="1"/>
    <col min="5656" max="5656" width="1.140625" style="445" customWidth="1"/>
    <col min="5657" max="5657" width="8.7109375" style="445" customWidth="1"/>
    <col min="5658" max="5658" width="0.28515625" style="445" customWidth="1"/>
    <col min="5659" max="5659" width="4.5703125" style="445" customWidth="1"/>
    <col min="5660" max="5660" width="2" style="445" customWidth="1"/>
    <col min="5661" max="5662" width="3.28515625" style="445" customWidth="1"/>
    <col min="5663" max="5663" width="6.5703125" style="445" customWidth="1"/>
    <col min="5664" max="5664" width="1" style="445" customWidth="1"/>
    <col min="5665" max="5888" width="9.140625" style="445" customWidth="1"/>
    <col min="5889" max="5889" width="1" style="445" customWidth="1"/>
    <col min="5890" max="5890" width="0.140625" style="445" customWidth="1"/>
    <col min="5891" max="5891" width="1.85546875" style="445" customWidth="1"/>
    <col min="5892" max="5892" width="11" style="445" customWidth="1"/>
    <col min="5893" max="5893" width="0.28515625" style="445" customWidth="1"/>
    <col min="5894" max="5894" width="2.28515625" style="445" customWidth="1"/>
    <col min="5895" max="5895" width="3.5703125" style="445" customWidth="1"/>
    <col min="5896" max="5896" width="0.5703125" style="445" customWidth="1"/>
    <col min="5897" max="5897" width="1" style="445" customWidth="1"/>
    <col min="5898" max="5898" width="2.5703125" style="445" customWidth="1"/>
    <col min="5899" max="5899" width="1.140625" style="445" customWidth="1"/>
    <col min="5900" max="5900" width="3.5703125" style="445" customWidth="1"/>
    <col min="5901" max="5901" width="1.5703125" style="445" customWidth="1"/>
    <col min="5902" max="5902" width="3.28515625" style="445" customWidth="1"/>
    <col min="5903" max="5903" width="2.5703125" style="445" customWidth="1"/>
    <col min="5904" max="5904" width="7.28515625" style="445" customWidth="1"/>
    <col min="5905" max="5905" width="7.5703125" style="445" customWidth="1"/>
    <col min="5906" max="5906" width="3.5703125" style="445" customWidth="1"/>
    <col min="5907" max="5907" width="4.5703125" style="445" customWidth="1"/>
    <col min="5908" max="5908" width="0.85546875" style="445" customWidth="1"/>
    <col min="5909" max="5909" width="1.140625" style="445" customWidth="1"/>
    <col min="5910" max="5910" width="14.5703125" style="445" customWidth="1"/>
    <col min="5911" max="5911" width="0.5703125" style="445" customWidth="1"/>
    <col min="5912" max="5912" width="1.140625" style="445" customWidth="1"/>
    <col min="5913" max="5913" width="8.7109375" style="445" customWidth="1"/>
    <col min="5914" max="5914" width="0.28515625" style="445" customWidth="1"/>
    <col min="5915" max="5915" width="4.5703125" style="445" customWidth="1"/>
    <col min="5916" max="5916" width="2" style="445" customWidth="1"/>
    <col min="5917" max="5918" width="3.28515625" style="445" customWidth="1"/>
    <col min="5919" max="5919" width="6.5703125" style="445" customWidth="1"/>
    <col min="5920" max="5920" width="1" style="445" customWidth="1"/>
    <col min="5921" max="6144" width="9.140625" style="445" customWidth="1"/>
    <col min="6145" max="6145" width="1" style="445" customWidth="1"/>
    <col min="6146" max="6146" width="0.140625" style="445" customWidth="1"/>
    <col min="6147" max="6147" width="1.85546875" style="445" customWidth="1"/>
    <col min="6148" max="6148" width="11" style="445" customWidth="1"/>
    <col min="6149" max="6149" width="0.28515625" style="445" customWidth="1"/>
    <col min="6150" max="6150" width="2.28515625" style="445" customWidth="1"/>
    <col min="6151" max="6151" width="3.5703125" style="445" customWidth="1"/>
    <col min="6152" max="6152" width="0.5703125" style="445" customWidth="1"/>
    <col min="6153" max="6153" width="1" style="445" customWidth="1"/>
    <col min="6154" max="6154" width="2.5703125" style="445" customWidth="1"/>
    <col min="6155" max="6155" width="1.140625" style="445" customWidth="1"/>
    <col min="6156" max="6156" width="3.5703125" style="445" customWidth="1"/>
    <col min="6157" max="6157" width="1.5703125" style="445" customWidth="1"/>
    <col min="6158" max="6158" width="3.28515625" style="445" customWidth="1"/>
    <col min="6159" max="6159" width="2.5703125" style="445" customWidth="1"/>
    <col min="6160" max="6160" width="7.28515625" style="445" customWidth="1"/>
    <col min="6161" max="6161" width="7.5703125" style="445" customWidth="1"/>
    <col min="6162" max="6162" width="3.5703125" style="445" customWidth="1"/>
    <col min="6163" max="6163" width="4.5703125" style="445" customWidth="1"/>
    <col min="6164" max="6164" width="0.85546875" style="445" customWidth="1"/>
    <col min="6165" max="6165" width="1.140625" style="445" customWidth="1"/>
    <col min="6166" max="6166" width="14.5703125" style="445" customWidth="1"/>
    <col min="6167" max="6167" width="0.5703125" style="445" customWidth="1"/>
    <col min="6168" max="6168" width="1.140625" style="445" customWidth="1"/>
    <col min="6169" max="6169" width="8.7109375" style="445" customWidth="1"/>
    <col min="6170" max="6170" width="0.28515625" style="445" customWidth="1"/>
    <col min="6171" max="6171" width="4.5703125" style="445" customWidth="1"/>
    <col min="6172" max="6172" width="2" style="445" customWidth="1"/>
    <col min="6173" max="6174" width="3.28515625" style="445" customWidth="1"/>
    <col min="6175" max="6175" width="6.5703125" style="445" customWidth="1"/>
    <col min="6176" max="6176" width="1" style="445" customWidth="1"/>
    <col min="6177" max="6400" width="9.140625" style="445" customWidth="1"/>
    <col min="6401" max="6401" width="1" style="445" customWidth="1"/>
    <col min="6402" max="6402" width="0.140625" style="445" customWidth="1"/>
    <col min="6403" max="6403" width="1.85546875" style="445" customWidth="1"/>
    <col min="6404" max="6404" width="11" style="445" customWidth="1"/>
    <col min="6405" max="6405" width="0.28515625" style="445" customWidth="1"/>
    <col min="6406" max="6406" width="2.28515625" style="445" customWidth="1"/>
    <col min="6407" max="6407" width="3.5703125" style="445" customWidth="1"/>
    <col min="6408" max="6408" width="0.5703125" style="445" customWidth="1"/>
    <col min="6409" max="6409" width="1" style="445" customWidth="1"/>
    <col min="6410" max="6410" width="2.5703125" style="445" customWidth="1"/>
    <col min="6411" max="6411" width="1.140625" style="445" customWidth="1"/>
    <col min="6412" max="6412" width="3.5703125" style="445" customWidth="1"/>
    <col min="6413" max="6413" width="1.5703125" style="445" customWidth="1"/>
    <col min="6414" max="6414" width="3.28515625" style="445" customWidth="1"/>
    <col min="6415" max="6415" width="2.5703125" style="445" customWidth="1"/>
    <col min="6416" max="6416" width="7.28515625" style="445" customWidth="1"/>
    <col min="6417" max="6417" width="7.5703125" style="445" customWidth="1"/>
    <col min="6418" max="6418" width="3.5703125" style="445" customWidth="1"/>
    <col min="6419" max="6419" width="4.5703125" style="445" customWidth="1"/>
    <col min="6420" max="6420" width="0.85546875" style="445" customWidth="1"/>
    <col min="6421" max="6421" width="1.140625" style="445" customWidth="1"/>
    <col min="6422" max="6422" width="14.5703125" style="445" customWidth="1"/>
    <col min="6423" max="6423" width="0.5703125" style="445" customWidth="1"/>
    <col min="6424" max="6424" width="1.140625" style="445" customWidth="1"/>
    <col min="6425" max="6425" width="8.7109375" style="445" customWidth="1"/>
    <col min="6426" max="6426" width="0.28515625" style="445" customWidth="1"/>
    <col min="6427" max="6427" width="4.5703125" style="445" customWidth="1"/>
    <col min="6428" max="6428" width="2" style="445" customWidth="1"/>
    <col min="6429" max="6430" width="3.28515625" style="445" customWidth="1"/>
    <col min="6431" max="6431" width="6.5703125" style="445" customWidth="1"/>
    <col min="6432" max="6432" width="1" style="445" customWidth="1"/>
    <col min="6433" max="6656" width="9.140625" style="445" customWidth="1"/>
    <col min="6657" max="6657" width="1" style="445" customWidth="1"/>
    <col min="6658" max="6658" width="0.140625" style="445" customWidth="1"/>
    <col min="6659" max="6659" width="1.85546875" style="445" customWidth="1"/>
    <col min="6660" max="6660" width="11" style="445" customWidth="1"/>
    <col min="6661" max="6661" width="0.28515625" style="445" customWidth="1"/>
    <col min="6662" max="6662" width="2.28515625" style="445" customWidth="1"/>
    <col min="6663" max="6663" width="3.5703125" style="445" customWidth="1"/>
    <col min="6664" max="6664" width="0.5703125" style="445" customWidth="1"/>
    <col min="6665" max="6665" width="1" style="445" customWidth="1"/>
    <col min="6666" max="6666" width="2.5703125" style="445" customWidth="1"/>
    <col min="6667" max="6667" width="1.140625" style="445" customWidth="1"/>
    <col min="6668" max="6668" width="3.5703125" style="445" customWidth="1"/>
    <col min="6669" max="6669" width="1.5703125" style="445" customWidth="1"/>
    <col min="6670" max="6670" width="3.28515625" style="445" customWidth="1"/>
    <col min="6671" max="6671" width="2.5703125" style="445" customWidth="1"/>
    <col min="6672" max="6672" width="7.28515625" style="445" customWidth="1"/>
    <col min="6673" max="6673" width="7.5703125" style="445" customWidth="1"/>
    <col min="6674" max="6674" width="3.5703125" style="445" customWidth="1"/>
    <col min="6675" max="6675" width="4.5703125" style="445" customWidth="1"/>
    <col min="6676" max="6676" width="0.85546875" style="445" customWidth="1"/>
    <col min="6677" max="6677" width="1.140625" style="445" customWidth="1"/>
    <col min="6678" max="6678" width="14.5703125" style="445" customWidth="1"/>
    <col min="6679" max="6679" width="0.5703125" style="445" customWidth="1"/>
    <col min="6680" max="6680" width="1.140625" style="445" customWidth="1"/>
    <col min="6681" max="6681" width="8.7109375" style="445" customWidth="1"/>
    <col min="6682" max="6682" width="0.28515625" style="445" customWidth="1"/>
    <col min="6683" max="6683" width="4.5703125" style="445" customWidth="1"/>
    <col min="6684" max="6684" width="2" style="445" customWidth="1"/>
    <col min="6685" max="6686" width="3.28515625" style="445" customWidth="1"/>
    <col min="6687" max="6687" width="6.5703125" style="445" customWidth="1"/>
    <col min="6688" max="6688" width="1" style="445" customWidth="1"/>
    <col min="6689" max="6912" width="9.140625" style="445" customWidth="1"/>
    <col min="6913" max="6913" width="1" style="445" customWidth="1"/>
    <col min="6914" max="6914" width="0.140625" style="445" customWidth="1"/>
    <col min="6915" max="6915" width="1.85546875" style="445" customWidth="1"/>
    <col min="6916" max="6916" width="11" style="445" customWidth="1"/>
    <col min="6917" max="6917" width="0.28515625" style="445" customWidth="1"/>
    <col min="6918" max="6918" width="2.28515625" style="445" customWidth="1"/>
    <col min="6919" max="6919" width="3.5703125" style="445" customWidth="1"/>
    <col min="6920" max="6920" width="0.5703125" style="445" customWidth="1"/>
    <col min="6921" max="6921" width="1" style="445" customWidth="1"/>
    <col min="6922" max="6922" width="2.5703125" style="445" customWidth="1"/>
    <col min="6923" max="6923" width="1.140625" style="445" customWidth="1"/>
    <col min="6924" max="6924" width="3.5703125" style="445" customWidth="1"/>
    <col min="6925" max="6925" width="1.5703125" style="445" customWidth="1"/>
    <col min="6926" max="6926" width="3.28515625" style="445" customWidth="1"/>
    <col min="6927" max="6927" width="2.5703125" style="445" customWidth="1"/>
    <col min="6928" max="6928" width="7.28515625" style="445" customWidth="1"/>
    <col min="6929" max="6929" width="7.5703125" style="445" customWidth="1"/>
    <col min="6930" max="6930" width="3.5703125" style="445" customWidth="1"/>
    <col min="6931" max="6931" width="4.5703125" style="445" customWidth="1"/>
    <col min="6932" max="6932" width="0.85546875" style="445" customWidth="1"/>
    <col min="6933" max="6933" width="1.140625" style="445" customWidth="1"/>
    <col min="6934" max="6934" width="14.5703125" style="445" customWidth="1"/>
    <col min="6935" max="6935" width="0.5703125" style="445" customWidth="1"/>
    <col min="6936" max="6936" width="1.140625" style="445" customWidth="1"/>
    <col min="6937" max="6937" width="8.7109375" style="445" customWidth="1"/>
    <col min="6938" max="6938" width="0.28515625" style="445" customWidth="1"/>
    <col min="6939" max="6939" width="4.5703125" style="445" customWidth="1"/>
    <col min="6940" max="6940" width="2" style="445" customWidth="1"/>
    <col min="6941" max="6942" width="3.28515625" style="445" customWidth="1"/>
    <col min="6943" max="6943" width="6.5703125" style="445" customWidth="1"/>
    <col min="6944" max="6944" width="1" style="445" customWidth="1"/>
    <col min="6945" max="7168" width="9.140625" style="445" customWidth="1"/>
    <col min="7169" max="7169" width="1" style="445" customWidth="1"/>
    <col min="7170" max="7170" width="0.140625" style="445" customWidth="1"/>
    <col min="7171" max="7171" width="1.85546875" style="445" customWidth="1"/>
    <col min="7172" max="7172" width="11" style="445" customWidth="1"/>
    <col min="7173" max="7173" width="0.28515625" style="445" customWidth="1"/>
    <col min="7174" max="7174" width="2.28515625" style="445" customWidth="1"/>
    <col min="7175" max="7175" width="3.5703125" style="445" customWidth="1"/>
    <col min="7176" max="7176" width="0.5703125" style="445" customWidth="1"/>
    <col min="7177" max="7177" width="1" style="445" customWidth="1"/>
    <col min="7178" max="7178" width="2.5703125" style="445" customWidth="1"/>
    <col min="7179" max="7179" width="1.140625" style="445" customWidth="1"/>
    <col min="7180" max="7180" width="3.5703125" style="445" customWidth="1"/>
    <col min="7181" max="7181" width="1.5703125" style="445" customWidth="1"/>
    <col min="7182" max="7182" width="3.28515625" style="445" customWidth="1"/>
    <col min="7183" max="7183" width="2.5703125" style="445" customWidth="1"/>
    <col min="7184" max="7184" width="7.28515625" style="445" customWidth="1"/>
    <col min="7185" max="7185" width="7.5703125" style="445" customWidth="1"/>
    <col min="7186" max="7186" width="3.5703125" style="445" customWidth="1"/>
    <col min="7187" max="7187" width="4.5703125" style="445" customWidth="1"/>
    <col min="7188" max="7188" width="0.85546875" style="445" customWidth="1"/>
    <col min="7189" max="7189" width="1.140625" style="445" customWidth="1"/>
    <col min="7190" max="7190" width="14.5703125" style="445" customWidth="1"/>
    <col min="7191" max="7191" width="0.5703125" style="445" customWidth="1"/>
    <col min="7192" max="7192" width="1.140625" style="445" customWidth="1"/>
    <col min="7193" max="7193" width="8.7109375" style="445" customWidth="1"/>
    <col min="7194" max="7194" width="0.28515625" style="445" customWidth="1"/>
    <col min="7195" max="7195" width="4.5703125" style="445" customWidth="1"/>
    <col min="7196" max="7196" width="2" style="445" customWidth="1"/>
    <col min="7197" max="7198" width="3.28515625" style="445" customWidth="1"/>
    <col min="7199" max="7199" width="6.5703125" style="445" customWidth="1"/>
    <col min="7200" max="7200" width="1" style="445" customWidth="1"/>
    <col min="7201" max="7424" width="9.140625" style="445" customWidth="1"/>
    <col min="7425" max="7425" width="1" style="445" customWidth="1"/>
    <col min="7426" max="7426" width="0.140625" style="445" customWidth="1"/>
    <col min="7427" max="7427" width="1.85546875" style="445" customWidth="1"/>
    <col min="7428" max="7428" width="11" style="445" customWidth="1"/>
    <col min="7429" max="7429" width="0.28515625" style="445" customWidth="1"/>
    <col min="7430" max="7430" width="2.28515625" style="445" customWidth="1"/>
    <col min="7431" max="7431" width="3.5703125" style="445" customWidth="1"/>
    <col min="7432" max="7432" width="0.5703125" style="445" customWidth="1"/>
    <col min="7433" max="7433" width="1" style="445" customWidth="1"/>
    <col min="7434" max="7434" width="2.5703125" style="445" customWidth="1"/>
    <col min="7435" max="7435" width="1.140625" style="445" customWidth="1"/>
    <col min="7436" max="7436" width="3.5703125" style="445" customWidth="1"/>
    <col min="7437" max="7437" width="1.5703125" style="445" customWidth="1"/>
    <col min="7438" max="7438" width="3.28515625" style="445" customWidth="1"/>
    <col min="7439" max="7439" width="2.5703125" style="445" customWidth="1"/>
    <col min="7440" max="7440" width="7.28515625" style="445" customWidth="1"/>
    <col min="7441" max="7441" width="7.5703125" style="445" customWidth="1"/>
    <col min="7442" max="7442" width="3.5703125" style="445" customWidth="1"/>
    <col min="7443" max="7443" width="4.5703125" style="445" customWidth="1"/>
    <col min="7444" max="7444" width="0.85546875" style="445" customWidth="1"/>
    <col min="7445" max="7445" width="1.140625" style="445" customWidth="1"/>
    <col min="7446" max="7446" width="14.5703125" style="445" customWidth="1"/>
    <col min="7447" max="7447" width="0.5703125" style="445" customWidth="1"/>
    <col min="7448" max="7448" width="1.140625" style="445" customWidth="1"/>
    <col min="7449" max="7449" width="8.7109375" style="445" customWidth="1"/>
    <col min="7450" max="7450" width="0.28515625" style="445" customWidth="1"/>
    <col min="7451" max="7451" width="4.5703125" style="445" customWidth="1"/>
    <col min="7452" max="7452" width="2" style="445" customWidth="1"/>
    <col min="7453" max="7454" width="3.28515625" style="445" customWidth="1"/>
    <col min="7455" max="7455" width="6.5703125" style="445" customWidth="1"/>
    <col min="7456" max="7456" width="1" style="445" customWidth="1"/>
    <col min="7457" max="7680" width="9.140625" style="445" customWidth="1"/>
    <col min="7681" max="7681" width="1" style="445" customWidth="1"/>
    <col min="7682" max="7682" width="0.140625" style="445" customWidth="1"/>
    <col min="7683" max="7683" width="1.85546875" style="445" customWidth="1"/>
    <col min="7684" max="7684" width="11" style="445" customWidth="1"/>
    <col min="7685" max="7685" width="0.28515625" style="445" customWidth="1"/>
    <col min="7686" max="7686" width="2.28515625" style="445" customWidth="1"/>
    <col min="7687" max="7687" width="3.5703125" style="445" customWidth="1"/>
    <col min="7688" max="7688" width="0.5703125" style="445" customWidth="1"/>
    <col min="7689" max="7689" width="1" style="445" customWidth="1"/>
    <col min="7690" max="7690" width="2.5703125" style="445" customWidth="1"/>
    <col min="7691" max="7691" width="1.140625" style="445" customWidth="1"/>
    <col min="7692" max="7692" width="3.5703125" style="445" customWidth="1"/>
    <col min="7693" max="7693" width="1.5703125" style="445" customWidth="1"/>
    <col min="7694" max="7694" width="3.28515625" style="445" customWidth="1"/>
    <col min="7695" max="7695" width="2.5703125" style="445" customWidth="1"/>
    <col min="7696" max="7696" width="7.28515625" style="445" customWidth="1"/>
    <col min="7697" max="7697" width="7.5703125" style="445" customWidth="1"/>
    <col min="7698" max="7698" width="3.5703125" style="445" customWidth="1"/>
    <col min="7699" max="7699" width="4.5703125" style="445" customWidth="1"/>
    <col min="7700" max="7700" width="0.85546875" style="445" customWidth="1"/>
    <col min="7701" max="7701" width="1.140625" style="445" customWidth="1"/>
    <col min="7702" max="7702" width="14.5703125" style="445" customWidth="1"/>
    <col min="7703" max="7703" width="0.5703125" style="445" customWidth="1"/>
    <col min="7704" max="7704" width="1.140625" style="445" customWidth="1"/>
    <col min="7705" max="7705" width="8.7109375" style="445" customWidth="1"/>
    <col min="7706" max="7706" width="0.28515625" style="445" customWidth="1"/>
    <col min="7707" max="7707" width="4.5703125" style="445" customWidth="1"/>
    <col min="7708" max="7708" width="2" style="445" customWidth="1"/>
    <col min="7709" max="7710" width="3.28515625" style="445" customWidth="1"/>
    <col min="7711" max="7711" width="6.5703125" style="445" customWidth="1"/>
    <col min="7712" max="7712" width="1" style="445" customWidth="1"/>
    <col min="7713" max="7936" width="9.140625" style="445" customWidth="1"/>
    <col min="7937" max="7937" width="1" style="445" customWidth="1"/>
    <col min="7938" max="7938" width="0.140625" style="445" customWidth="1"/>
    <col min="7939" max="7939" width="1.85546875" style="445" customWidth="1"/>
    <col min="7940" max="7940" width="11" style="445" customWidth="1"/>
    <col min="7941" max="7941" width="0.28515625" style="445" customWidth="1"/>
    <col min="7942" max="7942" width="2.28515625" style="445" customWidth="1"/>
    <col min="7943" max="7943" width="3.5703125" style="445" customWidth="1"/>
    <col min="7944" max="7944" width="0.5703125" style="445" customWidth="1"/>
    <col min="7945" max="7945" width="1" style="445" customWidth="1"/>
    <col min="7946" max="7946" width="2.5703125" style="445" customWidth="1"/>
    <col min="7947" max="7947" width="1.140625" style="445" customWidth="1"/>
    <col min="7948" max="7948" width="3.5703125" style="445" customWidth="1"/>
    <col min="7949" max="7949" width="1.5703125" style="445" customWidth="1"/>
    <col min="7950" max="7950" width="3.28515625" style="445" customWidth="1"/>
    <col min="7951" max="7951" width="2.5703125" style="445" customWidth="1"/>
    <col min="7952" max="7952" width="7.28515625" style="445" customWidth="1"/>
    <col min="7953" max="7953" width="7.5703125" style="445" customWidth="1"/>
    <col min="7954" max="7954" width="3.5703125" style="445" customWidth="1"/>
    <col min="7955" max="7955" width="4.5703125" style="445" customWidth="1"/>
    <col min="7956" max="7956" width="0.85546875" style="445" customWidth="1"/>
    <col min="7957" max="7957" width="1.140625" style="445" customWidth="1"/>
    <col min="7958" max="7958" width="14.5703125" style="445" customWidth="1"/>
    <col min="7959" max="7959" width="0.5703125" style="445" customWidth="1"/>
    <col min="7960" max="7960" width="1.140625" style="445" customWidth="1"/>
    <col min="7961" max="7961" width="8.7109375" style="445" customWidth="1"/>
    <col min="7962" max="7962" width="0.28515625" style="445" customWidth="1"/>
    <col min="7963" max="7963" width="4.5703125" style="445" customWidth="1"/>
    <col min="7964" max="7964" width="2" style="445" customWidth="1"/>
    <col min="7965" max="7966" width="3.28515625" style="445" customWidth="1"/>
    <col min="7967" max="7967" width="6.5703125" style="445" customWidth="1"/>
    <col min="7968" max="7968" width="1" style="445" customWidth="1"/>
    <col min="7969" max="8192" width="9.140625" style="445" customWidth="1"/>
    <col min="8193" max="8193" width="1" style="445" customWidth="1"/>
    <col min="8194" max="8194" width="0.140625" style="445" customWidth="1"/>
    <col min="8195" max="8195" width="1.85546875" style="445" customWidth="1"/>
    <col min="8196" max="8196" width="11" style="445" customWidth="1"/>
    <col min="8197" max="8197" width="0.28515625" style="445" customWidth="1"/>
    <col min="8198" max="8198" width="2.28515625" style="445" customWidth="1"/>
    <col min="8199" max="8199" width="3.5703125" style="445" customWidth="1"/>
    <col min="8200" max="8200" width="0.5703125" style="445" customWidth="1"/>
    <col min="8201" max="8201" width="1" style="445" customWidth="1"/>
    <col min="8202" max="8202" width="2.5703125" style="445" customWidth="1"/>
    <col min="8203" max="8203" width="1.140625" style="445" customWidth="1"/>
    <col min="8204" max="8204" width="3.5703125" style="445" customWidth="1"/>
    <col min="8205" max="8205" width="1.5703125" style="445" customWidth="1"/>
    <col min="8206" max="8206" width="3.28515625" style="445" customWidth="1"/>
    <col min="8207" max="8207" width="2.5703125" style="445" customWidth="1"/>
    <col min="8208" max="8208" width="7.28515625" style="445" customWidth="1"/>
    <col min="8209" max="8209" width="7.5703125" style="445" customWidth="1"/>
    <col min="8210" max="8210" width="3.5703125" style="445" customWidth="1"/>
    <col min="8211" max="8211" width="4.5703125" style="445" customWidth="1"/>
    <col min="8212" max="8212" width="0.85546875" style="445" customWidth="1"/>
    <col min="8213" max="8213" width="1.140625" style="445" customWidth="1"/>
    <col min="8214" max="8214" width="14.5703125" style="445" customWidth="1"/>
    <col min="8215" max="8215" width="0.5703125" style="445" customWidth="1"/>
    <col min="8216" max="8216" width="1.140625" style="445" customWidth="1"/>
    <col min="8217" max="8217" width="8.7109375" style="445" customWidth="1"/>
    <col min="8218" max="8218" width="0.28515625" style="445" customWidth="1"/>
    <col min="8219" max="8219" width="4.5703125" style="445" customWidth="1"/>
    <col min="8220" max="8220" width="2" style="445" customWidth="1"/>
    <col min="8221" max="8222" width="3.28515625" style="445" customWidth="1"/>
    <col min="8223" max="8223" width="6.5703125" style="445" customWidth="1"/>
    <col min="8224" max="8224" width="1" style="445" customWidth="1"/>
    <col min="8225" max="8448" width="9.140625" style="445" customWidth="1"/>
    <col min="8449" max="8449" width="1" style="445" customWidth="1"/>
    <col min="8450" max="8450" width="0.140625" style="445" customWidth="1"/>
    <col min="8451" max="8451" width="1.85546875" style="445" customWidth="1"/>
    <col min="8452" max="8452" width="11" style="445" customWidth="1"/>
    <col min="8453" max="8453" width="0.28515625" style="445" customWidth="1"/>
    <col min="8454" max="8454" width="2.28515625" style="445" customWidth="1"/>
    <col min="8455" max="8455" width="3.5703125" style="445" customWidth="1"/>
    <col min="8456" max="8456" width="0.5703125" style="445" customWidth="1"/>
    <col min="8457" max="8457" width="1" style="445" customWidth="1"/>
    <col min="8458" max="8458" width="2.5703125" style="445" customWidth="1"/>
    <col min="8459" max="8459" width="1.140625" style="445" customWidth="1"/>
    <col min="8460" max="8460" width="3.5703125" style="445" customWidth="1"/>
    <col min="8461" max="8461" width="1.5703125" style="445" customWidth="1"/>
    <col min="8462" max="8462" width="3.28515625" style="445" customWidth="1"/>
    <col min="8463" max="8463" width="2.5703125" style="445" customWidth="1"/>
    <col min="8464" max="8464" width="7.28515625" style="445" customWidth="1"/>
    <col min="8465" max="8465" width="7.5703125" style="445" customWidth="1"/>
    <col min="8466" max="8466" width="3.5703125" style="445" customWidth="1"/>
    <col min="8467" max="8467" width="4.5703125" style="445" customWidth="1"/>
    <col min="8468" max="8468" width="0.85546875" style="445" customWidth="1"/>
    <col min="8469" max="8469" width="1.140625" style="445" customWidth="1"/>
    <col min="8470" max="8470" width="14.5703125" style="445" customWidth="1"/>
    <col min="8471" max="8471" width="0.5703125" style="445" customWidth="1"/>
    <col min="8472" max="8472" width="1.140625" style="445" customWidth="1"/>
    <col min="8473" max="8473" width="8.7109375" style="445" customWidth="1"/>
    <col min="8474" max="8474" width="0.28515625" style="445" customWidth="1"/>
    <col min="8475" max="8475" width="4.5703125" style="445" customWidth="1"/>
    <col min="8476" max="8476" width="2" style="445" customWidth="1"/>
    <col min="8477" max="8478" width="3.28515625" style="445" customWidth="1"/>
    <col min="8479" max="8479" width="6.5703125" style="445" customWidth="1"/>
    <col min="8480" max="8480" width="1" style="445" customWidth="1"/>
    <col min="8481" max="8704" width="9.140625" style="445" customWidth="1"/>
    <col min="8705" max="8705" width="1" style="445" customWidth="1"/>
    <col min="8706" max="8706" width="0.140625" style="445" customWidth="1"/>
    <col min="8707" max="8707" width="1.85546875" style="445" customWidth="1"/>
    <col min="8708" max="8708" width="11" style="445" customWidth="1"/>
    <col min="8709" max="8709" width="0.28515625" style="445" customWidth="1"/>
    <col min="8710" max="8710" width="2.28515625" style="445" customWidth="1"/>
    <col min="8711" max="8711" width="3.5703125" style="445" customWidth="1"/>
    <col min="8712" max="8712" width="0.5703125" style="445" customWidth="1"/>
    <col min="8713" max="8713" width="1" style="445" customWidth="1"/>
    <col min="8714" max="8714" width="2.5703125" style="445" customWidth="1"/>
    <col min="8715" max="8715" width="1.140625" style="445" customWidth="1"/>
    <col min="8716" max="8716" width="3.5703125" style="445" customWidth="1"/>
    <col min="8717" max="8717" width="1.5703125" style="445" customWidth="1"/>
    <col min="8718" max="8718" width="3.28515625" style="445" customWidth="1"/>
    <col min="8719" max="8719" width="2.5703125" style="445" customWidth="1"/>
    <col min="8720" max="8720" width="7.28515625" style="445" customWidth="1"/>
    <col min="8721" max="8721" width="7.5703125" style="445" customWidth="1"/>
    <col min="8722" max="8722" width="3.5703125" style="445" customWidth="1"/>
    <col min="8723" max="8723" width="4.5703125" style="445" customWidth="1"/>
    <col min="8724" max="8724" width="0.85546875" style="445" customWidth="1"/>
    <col min="8725" max="8725" width="1.140625" style="445" customWidth="1"/>
    <col min="8726" max="8726" width="14.5703125" style="445" customWidth="1"/>
    <col min="8727" max="8727" width="0.5703125" style="445" customWidth="1"/>
    <col min="8728" max="8728" width="1.140625" style="445" customWidth="1"/>
    <col min="8729" max="8729" width="8.7109375" style="445" customWidth="1"/>
    <col min="8730" max="8730" width="0.28515625" style="445" customWidth="1"/>
    <col min="8731" max="8731" width="4.5703125" style="445" customWidth="1"/>
    <col min="8732" max="8732" width="2" style="445" customWidth="1"/>
    <col min="8733" max="8734" width="3.28515625" style="445" customWidth="1"/>
    <col min="8735" max="8735" width="6.5703125" style="445" customWidth="1"/>
    <col min="8736" max="8736" width="1" style="445" customWidth="1"/>
    <col min="8737" max="8960" width="9.140625" style="445" customWidth="1"/>
    <col min="8961" max="8961" width="1" style="445" customWidth="1"/>
    <col min="8962" max="8962" width="0.140625" style="445" customWidth="1"/>
    <col min="8963" max="8963" width="1.85546875" style="445" customWidth="1"/>
    <col min="8964" max="8964" width="11" style="445" customWidth="1"/>
    <col min="8965" max="8965" width="0.28515625" style="445" customWidth="1"/>
    <col min="8966" max="8966" width="2.28515625" style="445" customWidth="1"/>
    <col min="8967" max="8967" width="3.5703125" style="445" customWidth="1"/>
    <col min="8968" max="8968" width="0.5703125" style="445" customWidth="1"/>
    <col min="8969" max="8969" width="1" style="445" customWidth="1"/>
    <col min="8970" max="8970" width="2.5703125" style="445" customWidth="1"/>
    <col min="8971" max="8971" width="1.140625" style="445" customWidth="1"/>
    <col min="8972" max="8972" width="3.5703125" style="445" customWidth="1"/>
    <col min="8973" max="8973" width="1.5703125" style="445" customWidth="1"/>
    <col min="8974" max="8974" width="3.28515625" style="445" customWidth="1"/>
    <col min="8975" max="8975" width="2.5703125" style="445" customWidth="1"/>
    <col min="8976" max="8976" width="7.28515625" style="445" customWidth="1"/>
    <col min="8977" max="8977" width="7.5703125" style="445" customWidth="1"/>
    <col min="8978" max="8978" width="3.5703125" style="445" customWidth="1"/>
    <col min="8979" max="8979" width="4.5703125" style="445" customWidth="1"/>
    <col min="8980" max="8980" width="0.85546875" style="445" customWidth="1"/>
    <col min="8981" max="8981" width="1.140625" style="445" customWidth="1"/>
    <col min="8982" max="8982" width="14.5703125" style="445" customWidth="1"/>
    <col min="8983" max="8983" width="0.5703125" style="445" customWidth="1"/>
    <col min="8984" max="8984" width="1.140625" style="445" customWidth="1"/>
    <col min="8985" max="8985" width="8.7109375" style="445" customWidth="1"/>
    <col min="8986" max="8986" width="0.28515625" style="445" customWidth="1"/>
    <col min="8987" max="8987" width="4.5703125" style="445" customWidth="1"/>
    <col min="8988" max="8988" width="2" style="445" customWidth="1"/>
    <col min="8989" max="8990" width="3.28515625" style="445" customWidth="1"/>
    <col min="8991" max="8991" width="6.5703125" style="445" customWidth="1"/>
    <col min="8992" max="8992" width="1" style="445" customWidth="1"/>
    <col min="8993" max="9216" width="9.140625" style="445" customWidth="1"/>
    <col min="9217" max="9217" width="1" style="445" customWidth="1"/>
    <col min="9218" max="9218" width="0.140625" style="445" customWidth="1"/>
    <col min="9219" max="9219" width="1.85546875" style="445" customWidth="1"/>
    <col min="9220" max="9220" width="11" style="445" customWidth="1"/>
    <col min="9221" max="9221" width="0.28515625" style="445" customWidth="1"/>
    <col min="9222" max="9222" width="2.28515625" style="445" customWidth="1"/>
    <col min="9223" max="9223" width="3.5703125" style="445" customWidth="1"/>
    <col min="9224" max="9224" width="0.5703125" style="445" customWidth="1"/>
    <col min="9225" max="9225" width="1" style="445" customWidth="1"/>
    <col min="9226" max="9226" width="2.5703125" style="445" customWidth="1"/>
    <col min="9227" max="9227" width="1.140625" style="445" customWidth="1"/>
    <col min="9228" max="9228" width="3.5703125" style="445" customWidth="1"/>
    <col min="9229" max="9229" width="1.5703125" style="445" customWidth="1"/>
    <col min="9230" max="9230" width="3.28515625" style="445" customWidth="1"/>
    <col min="9231" max="9231" width="2.5703125" style="445" customWidth="1"/>
    <col min="9232" max="9232" width="7.28515625" style="445" customWidth="1"/>
    <col min="9233" max="9233" width="7.5703125" style="445" customWidth="1"/>
    <col min="9234" max="9234" width="3.5703125" style="445" customWidth="1"/>
    <col min="9235" max="9235" width="4.5703125" style="445" customWidth="1"/>
    <col min="9236" max="9236" width="0.85546875" style="445" customWidth="1"/>
    <col min="9237" max="9237" width="1.140625" style="445" customWidth="1"/>
    <col min="9238" max="9238" width="14.5703125" style="445" customWidth="1"/>
    <col min="9239" max="9239" width="0.5703125" style="445" customWidth="1"/>
    <col min="9240" max="9240" width="1.140625" style="445" customWidth="1"/>
    <col min="9241" max="9241" width="8.7109375" style="445" customWidth="1"/>
    <col min="9242" max="9242" width="0.28515625" style="445" customWidth="1"/>
    <col min="9243" max="9243" width="4.5703125" style="445" customWidth="1"/>
    <col min="9244" max="9244" width="2" style="445" customWidth="1"/>
    <col min="9245" max="9246" width="3.28515625" style="445" customWidth="1"/>
    <col min="9247" max="9247" width="6.5703125" style="445" customWidth="1"/>
    <col min="9248" max="9248" width="1" style="445" customWidth="1"/>
    <col min="9249" max="9472" width="9.140625" style="445" customWidth="1"/>
    <col min="9473" max="9473" width="1" style="445" customWidth="1"/>
    <col min="9474" max="9474" width="0.140625" style="445" customWidth="1"/>
    <col min="9475" max="9475" width="1.85546875" style="445" customWidth="1"/>
    <col min="9476" max="9476" width="11" style="445" customWidth="1"/>
    <col min="9477" max="9477" width="0.28515625" style="445" customWidth="1"/>
    <col min="9478" max="9478" width="2.28515625" style="445" customWidth="1"/>
    <col min="9479" max="9479" width="3.5703125" style="445" customWidth="1"/>
    <col min="9480" max="9480" width="0.5703125" style="445" customWidth="1"/>
    <col min="9481" max="9481" width="1" style="445" customWidth="1"/>
    <col min="9482" max="9482" width="2.5703125" style="445" customWidth="1"/>
    <col min="9483" max="9483" width="1.140625" style="445" customWidth="1"/>
    <col min="9484" max="9484" width="3.5703125" style="445" customWidth="1"/>
    <col min="9485" max="9485" width="1.5703125" style="445" customWidth="1"/>
    <col min="9486" max="9486" width="3.28515625" style="445" customWidth="1"/>
    <col min="9487" max="9487" width="2.5703125" style="445" customWidth="1"/>
    <col min="9488" max="9488" width="7.28515625" style="445" customWidth="1"/>
    <col min="9489" max="9489" width="7.5703125" style="445" customWidth="1"/>
    <col min="9490" max="9490" width="3.5703125" style="445" customWidth="1"/>
    <col min="9491" max="9491" width="4.5703125" style="445" customWidth="1"/>
    <col min="9492" max="9492" width="0.85546875" style="445" customWidth="1"/>
    <col min="9493" max="9493" width="1.140625" style="445" customWidth="1"/>
    <col min="9494" max="9494" width="14.5703125" style="445" customWidth="1"/>
    <col min="9495" max="9495" width="0.5703125" style="445" customWidth="1"/>
    <col min="9496" max="9496" width="1.140625" style="445" customWidth="1"/>
    <col min="9497" max="9497" width="8.7109375" style="445" customWidth="1"/>
    <col min="9498" max="9498" width="0.28515625" style="445" customWidth="1"/>
    <col min="9499" max="9499" width="4.5703125" style="445" customWidth="1"/>
    <col min="9500" max="9500" width="2" style="445" customWidth="1"/>
    <col min="9501" max="9502" width="3.28515625" style="445" customWidth="1"/>
    <col min="9503" max="9503" width="6.5703125" style="445" customWidth="1"/>
    <col min="9504" max="9504" width="1" style="445" customWidth="1"/>
    <col min="9505" max="9728" width="9.140625" style="445" customWidth="1"/>
    <col min="9729" max="9729" width="1" style="445" customWidth="1"/>
    <col min="9730" max="9730" width="0.140625" style="445" customWidth="1"/>
    <col min="9731" max="9731" width="1.85546875" style="445" customWidth="1"/>
    <col min="9732" max="9732" width="11" style="445" customWidth="1"/>
    <col min="9733" max="9733" width="0.28515625" style="445" customWidth="1"/>
    <col min="9734" max="9734" width="2.28515625" style="445" customWidth="1"/>
    <col min="9735" max="9735" width="3.5703125" style="445" customWidth="1"/>
    <col min="9736" max="9736" width="0.5703125" style="445" customWidth="1"/>
    <col min="9737" max="9737" width="1" style="445" customWidth="1"/>
    <col min="9738" max="9738" width="2.5703125" style="445" customWidth="1"/>
    <col min="9739" max="9739" width="1.140625" style="445" customWidth="1"/>
    <col min="9740" max="9740" width="3.5703125" style="445" customWidth="1"/>
    <col min="9741" max="9741" width="1.5703125" style="445" customWidth="1"/>
    <col min="9742" max="9742" width="3.28515625" style="445" customWidth="1"/>
    <col min="9743" max="9743" width="2.5703125" style="445" customWidth="1"/>
    <col min="9744" max="9744" width="7.28515625" style="445" customWidth="1"/>
    <col min="9745" max="9745" width="7.5703125" style="445" customWidth="1"/>
    <col min="9746" max="9746" width="3.5703125" style="445" customWidth="1"/>
    <col min="9747" max="9747" width="4.5703125" style="445" customWidth="1"/>
    <col min="9748" max="9748" width="0.85546875" style="445" customWidth="1"/>
    <col min="9749" max="9749" width="1.140625" style="445" customWidth="1"/>
    <col min="9750" max="9750" width="14.5703125" style="445" customWidth="1"/>
    <col min="9751" max="9751" width="0.5703125" style="445" customWidth="1"/>
    <col min="9752" max="9752" width="1.140625" style="445" customWidth="1"/>
    <col min="9753" max="9753" width="8.7109375" style="445" customWidth="1"/>
    <col min="9754" max="9754" width="0.28515625" style="445" customWidth="1"/>
    <col min="9755" max="9755" width="4.5703125" style="445" customWidth="1"/>
    <col min="9756" max="9756" width="2" style="445" customWidth="1"/>
    <col min="9757" max="9758" width="3.28515625" style="445" customWidth="1"/>
    <col min="9759" max="9759" width="6.5703125" style="445" customWidth="1"/>
    <col min="9760" max="9760" width="1" style="445" customWidth="1"/>
    <col min="9761" max="9984" width="9.140625" style="445" customWidth="1"/>
    <col min="9985" max="9985" width="1" style="445" customWidth="1"/>
    <col min="9986" max="9986" width="0.140625" style="445" customWidth="1"/>
    <col min="9987" max="9987" width="1.85546875" style="445" customWidth="1"/>
    <col min="9988" max="9988" width="11" style="445" customWidth="1"/>
    <col min="9989" max="9989" width="0.28515625" style="445" customWidth="1"/>
    <col min="9990" max="9990" width="2.28515625" style="445" customWidth="1"/>
    <col min="9991" max="9991" width="3.5703125" style="445" customWidth="1"/>
    <col min="9992" max="9992" width="0.5703125" style="445" customWidth="1"/>
    <col min="9993" max="9993" width="1" style="445" customWidth="1"/>
    <col min="9994" max="9994" width="2.5703125" style="445" customWidth="1"/>
    <col min="9995" max="9995" width="1.140625" style="445" customWidth="1"/>
    <col min="9996" max="9996" width="3.5703125" style="445" customWidth="1"/>
    <col min="9997" max="9997" width="1.5703125" style="445" customWidth="1"/>
    <col min="9998" max="9998" width="3.28515625" style="445" customWidth="1"/>
    <col min="9999" max="9999" width="2.5703125" style="445" customWidth="1"/>
    <col min="10000" max="10000" width="7.28515625" style="445" customWidth="1"/>
    <col min="10001" max="10001" width="7.5703125" style="445" customWidth="1"/>
    <col min="10002" max="10002" width="3.5703125" style="445" customWidth="1"/>
    <col min="10003" max="10003" width="4.5703125" style="445" customWidth="1"/>
    <col min="10004" max="10004" width="0.85546875" style="445" customWidth="1"/>
    <col min="10005" max="10005" width="1.140625" style="445" customWidth="1"/>
    <col min="10006" max="10006" width="14.5703125" style="445" customWidth="1"/>
    <col min="10007" max="10007" width="0.5703125" style="445" customWidth="1"/>
    <col min="10008" max="10008" width="1.140625" style="445" customWidth="1"/>
    <col min="10009" max="10009" width="8.7109375" style="445" customWidth="1"/>
    <col min="10010" max="10010" width="0.28515625" style="445" customWidth="1"/>
    <col min="10011" max="10011" width="4.5703125" style="445" customWidth="1"/>
    <col min="10012" max="10012" width="2" style="445" customWidth="1"/>
    <col min="10013" max="10014" width="3.28515625" style="445" customWidth="1"/>
    <col min="10015" max="10015" width="6.5703125" style="445" customWidth="1"/>
    <col min="10016" max="10016" width="1" style="445" customWidth="1"/>
    <col min="10017" max="10240" width="9.140625" style="445" customWidth="1"/>
    <col min="10241" max="10241" width="1" style="445" customWidth="1"/>
    <col min="10242" max="10242" width="0.140625" style="445" customWidth="1"/>
    <col min="10243" max="10243" width="1.85546875" style="445" customWidth="1"/>
    <col min="10244" max="10244" width="11" style="445" customWidth="1"/>
    <col min="10245" max="10245" width="0.28515625" style="445" customWidth="1"/>
    <col min="10246" max="10246" width="2.28515625" style="445" customWidth="1"/>
    <col min="10247" max="10247" width="3.5703125" style="445" customWidth="1"/>
    <col min="10248" max="10248" width="0.5703125" style="445" customWidth="1"/>
    <col min="10249" max="10249" width="1" style="445" customWidth="1"/>
    <col min="10250" max="10250" width="2.5703125" style="445" customWidth="1"/>
    <col min="10251" max="10251" width="1.140625" style="445" customWidth="1"/>
    <col min="10252" max="10252" width="3.5703125" style="445" customWidth="1"/>
    <col min="10253" max="10253" width="1.5703125" style="445" customWidth="1"/>
    <col min="10254" max="10254" width="3.28515625" style="445" customWidth="1"/>
    <col min="10255" max="10255" width="2.5703125" style="445" customWidth="1"/>
    <col min="10256" max="10256" width="7.28515625" style="445" customWidth="1"/>
    <col min="10257" max="10257" width="7.5703125" style="445" customWidth="1"/>
    <col min="10258" max="10258" width="3.5703125" style="445" customWidth="1"/>
    <col min="10259" max="10259" width="4.5703125" style="445" customWidth="1"/>
    <col min="10260" max="10260" width="0.85546875" style="445" customWidth="1"/>
    <col min="10261" max="10261" width="1.140625" style="445" customWidth="1"/>
    <col min="10262" max="10262" width="14.5703125" style="445" customWidth="1"/>
    <col min="10263" max="10263" width="0.5703125" style="445" customWidth="1"/>
    <col min="10264" max="10264" width="1.140625" style="445" customWidth="1"/>
    <col min="10265" max="10265" width="8.7109375" style="445" customWidth="1"/>
    <col min="10266" max="10266" width="0.28515625" style="445" customWidth="1"/>
    <col min="10267" max="10267" width="4.5703125" style="445" customWidth="1"/>
    <col min="10268" max="10268" width="2" style="445" customWidth="1"/>
    <col min="10269" max="10270" width="3.28515625" style="445" customWidth="1"/>
    <col min="10271" max="10271" width="6.5703125" style="445" customWidth="1"/>
    <col min="10272" max="10272" width="1" style="445" customWidth="1"/>
    <col min="10273" max="10496" width="9.140625" style="445" customWidth="1"/>
    <col min="10497" max="10497" width="1" style="445" customWidth="1"/>
    <col min="10498" max="10498" width="0.140625" style="445" customWidth="1"/>
    <col min="10499" max="10499" width="1.85546875" style="445" customWidth="1"/>
    <col min="10500" max="10500" width="11" style="445" customWidth="1"/>
    <col min="10501" max="10501" width="0.28515625" style="445" customWidth="1"/>
    <col min="10502" max="10502" width="2.28515625" style="445" customWidth="1"/>
    <col min="10503" max="10503" width="3.5703125" style="445" customWidth="1"/>
    <col min="10504" max="10504" width="0.5703125" style="445" customWidth="1"/>
    <col min="10505" max="10505" width="1" style="445" customWidth="1"/>
    <col min="10506" max="10506" width="2.5703125" style="445" customWidth="1"/>
    <col min="10507" max="10507" width="1.140625" style="445" customWidth="1"/>
    <col min="10508" max="10508" width="3.5703125" style="445" customWidth="1"/>
    <col min="10509" max="10509" width="1.5703125" style="445" customWidth="1"/>
    <col min="10510" max="10510" width="3.28515625" style="445" customWidth="1"/>
    <col min="10511" max="10511" width="2.5703125" style="445" customWidth="1"/>
    <col min="10512" max="10512" width="7.28515625" style="445" customWidth="1"/>
    <col min="10513" max="10513" width="7.5703125" style="445" customWidth="1"/>
    <col min="10514" max="10514" width="3.5703125" style="445" customWidth="1"/>
    <col min="10515" max="10515" width="4.5703125" style="445" customWidth="1"/>
    <col min="10516" max="10516" width="0.85546875" style="445" customWidth="1"/>
    <col min="10517" max="10517" width="1.140625" style="445" customWidth="1"/>
    <col min="10518" max="10518" width="14.5703125" style="445" customWidth="1"/>
    <col min="10519" max="10519" width="0.5703125" style="445" customWidth="1"/>
    <col min="10520" max="10520" width="1.140625" style="445" customWidth="1"/>
    <col min="10521" max="10521" width="8.7109375" style="445" customWidth="1"/>
    <col min="10522" max="10522" width="0.28515625" style="445" customWidth="1"/>
    <col min="10523" max="10523" width="4.5703125" style="445" customWidth="1"/>
    <col min="10524" max="10524" width="2" style="445" customWidth="1"/>
    <col min="10525" max="10526" width="3.28515625" style="445" customWidth="1"/>
    <col min="10527" max="10527" width="6.5703125" style="445" customWidth="1"/>
    <col min="10528" max="10528" width="1" style="445" customWidth="1"/>
    <col min="10529" max="10752" width="9.140625" style="445" customWidth="1"/>
    <col min="10753" max="10753" width="1" style="445" customWidth="1"/>
    <col min="10754" max="10754" width="0.140625" style="445" customWidth="1"/>
    <col min="10755" max="10755" width="1.85546875" style="445" customWidth="1"/>
    <col min="10756" max="10756" width="11" style="445" customWidth="1"/>
    <col min="10757" max="10757" width="0.28515625" style="445" customWidth="1"/>
    <col min="10758" max="10758" width="2.28515625" style="445" customWidth="1"/>
    <col min="10759" max="10759" width="3.5703125" style="445" customWidth="1"/>
    <col min="10760" max="10760" width="0.5703125" style="445" customWidth="1"/>
    <col min="10761" max="10761" width="1" style="445" customWidth="1"/>
    <col min="10762" max="10762" width="2.5703125" style="445" customWidth="1"/>
    <col min="10763" max="10763" width="1.140625" style="445" customWidth="1"/>
    <col min="10764" max="10764" width="3.5703125" style="445" customWidth="1"/>
    <col min="10765" max="10765" width="1.5703125" style="445" customWidth="1"/>
    <col min="10766" max="10766" width="3.28515625" style="445" customWidth="1"/>
    <col min="10767" max="10767" width="2.5703125" style="445" customWidth="1"/>
    <col min="10768" max="10768" width="7.28515625" style="445" customWidth="1"/>
    <col min="10769" max="10769" width="7.5703125" style="445" customWidth="1"/>
    <col min="10770" max="10770" width="3.5703125" style="445" customWidth="1"/>
    <col min="10771" max="10771" width="4.5703125" style="445" customWidth="1"/>
    <col min="10772" max="10772" width="0.85546875" style="445" customWidth="1"/>
    <col min="10773" max="10773" width="1.140625" style="445" customWidth="1"/>
    <col min="10774" max="10774" width="14.5703125" style="445" customWidth="1"/>
    <col min="10775" max="10775" width="0.5703125" style="445" customWidth="1"/>
    <col min="10776" max="10776" width="1.140625" style="445" customWidth="1"/>
    <col min="10777" max="10777" width="8.7109375" style="445" customWidth="1"/>
    <col min="10778" max="10778" width="0.28515625" style="445" customWidth="1"/>
    <col min="10779" max="10779" width="4.5703125" style="445" customWidth="1"/>
    <col min="10780" max="10780" width="2" style="445" customWidth="1"/>
    <col min="10781" max="10782" width="3.28515625" style="445" customWidth="1"/>
    <col min="10783" max="10783" width="6.5703125" style="445" customWidth="1"/>
    <col min="10784" max="10784" width="1" style="445" customWidth="1"/>
    <col min="10785" max="11008" width="9.140625" style="445" customWidth="1"/>
    <col min="11009" max="11009" width="1" style="445" customWidth="1"/>
    <col min="11010" max="11010" width="0.140625" style="445" customWidth="1"/>
    <col min="11011" max="11011" width="1.85546875" style="445" customWidth="1"/>
    <col min="11012" max="11012" width="11" style="445" customWidth="1"/>
    <col min="11013" max="11013" width="0.28515625" style="445" customWidth="1"/>
    <col min="11014" max="11014" width="2.28515625" style="445" customWidth="1"/>
    <col min="11015" max="11015" width="3.5703125" style="445" customWidth="1"/>
    <col min="11016" max="11016" width="0.5703125" style="445" customWidth="1"/>
    <col min="11017" max="11017" width="1" style="445" customWidth="1"/>
    <col min="11018" max="11018" width="2.5703125" style="445" customWidth="1"/>
    <col min="11019" max="11019" width="1.140625" style="445" customWidth="1"/>
    <col min="11020" max="11020" width="3.5703125" style="445" customWidth="1"/>
    <col min="11021" max="11021" width="1.5703125" style="445" customWidth="1"/>
    <col min="11022" max="11022" width="3.28515625" style="445" customWidth="1"/>
    <col min="11023" max="11023" width="2.5703125" style="445" customWidth="1"/>
    <col min="11024" max="11024" width="7.28515625" style="445" customWidth="1"/>
    <col min="11025" max="11025" width="7.5703125" style="445" customWidth="1"/>
    <col min="11026" max="11026" width="3.5703125" style="445" customWidth="1"/>
    <col min="11027" max="11027" width="4.5703125" style="445" customWidth="1"/>
    <col min="11028" max="11028" width="0.85546875" style="445" customWidth="1"/>
    <col min="11029" max="11029" width="1.140625" style="445" customWidth="1"/>
    <col min="11030" max="11030" width="14.5703125" style="445" customWidth="1"/>
    <col min="11031" max="11031" width="0.5703125" style="445" customWidth="1"/>
    <col min="11032" max="11032" width="1.140625" style="445" customWidth="1"/>
    <col min="11033" max="11033" width="8.7109375" style="445" customWidth="1"/>
    <col min="11034" max="11034" width="0.28515625" style="445" customWidth="1"/>
    <col min="11035" max="11035" width="4.5703125" style="445" customWidth="1"/>
    <col min="11036" max="11036" width="2" style="445" customWidth="1"/>
    <col min="11037" max="11038" width="3.28515625" style="445" customWidth="1"/>
    <col min="11039" max="11039" width="6.5703125" style="445" customWidth="1"/>
    <col min="11040" max="11040" width="1" style="445" customWidth="1"/>
    <col min="11041" max="11264" width="9.140625" style="445" customWidth="1"/>
    <col min="11265" max="11265" width="1" style="445" customWidth="1"/>
    <col min="11266" max="11266" width="0.140625" style="445" customWidth="1"/>
    <col min="11267" max="11267" width="1.85546875" style="445" customWidth="1"/>
    <col min="11268" max="11268" width="11" style="445" customWidth="1"/>
    <col min="11269" max="11269" width="0.28515625" style="445" customWidth="1"/>
    <col min="11270" max="11270" width="2.28515625" style="445" customWidth="1"/>
    <col min="11271" max="11271" width="3.5703125" style="445" customWidth="1"/>
    <col min="11272" max="11272" width="0.5703125" style="445" customWidth="1"/>
    <col min="11273" max="11273" width="1" style="445" customWidth="1"/>
    <col min="11274" max="11274" width="2.5703125" style="445" customWidth="1"/>
    <col min="11275" max="11275" width="1.140625" style="445" customWidth="1"/>
    <col min="11276" max="11276" width="3.5703125" style="445" customWidth="1"/>
    <col min="11277" max="11277" width="1.5703125" style="445" customWidth="1"/>
    <col min="11278" max="11278" width="3.28515625" style="445" customWidth="1"/>
    <col min="11279" max="11279" width="2.5703125" style="445" customWidth="1"/>
    <col min="11280" max="11280" width="7.28515625" style="445" customWidth="1"/>
    <col min="11281" max="11281" width="7.5703125" style="445" customWidth="1"/>
    <col min="11282" max="11282" width="3.5703125" style="445" customWidth="1"/>
    <col min="11283" max="11283" width="4.5703125" style="445" customWidth="1"/>
    <col min="11284" max="11284" width="0.85546875" style="445" customWidth="1"/>
    <col min="11285" max="11285" width="1.140625" style="445" customWidth="1"/>
    <col min="11286" max="11286" width="14.5703125" style="445" customWidth="1"/>
    <col min="11287" max="11287" width="0.5703125" style="445" customWidth="1"/>
    <col min="11288" max="11288" width="1.140625" style="445" customWidth="1"/>
    <col min="11289" max="11289" width="8.7109375" style="445" customWidth="1"/>
    <col min="11290" max="11290" width="0.28515625" style="445" customWidth="1"/>
    <col min="11291" max="11291" width="4.5703125" style="445" customWidth="1"/>
    <col min="11292" max="11292" width="2" style="445" customWidth="1"/>
    <col min="11293" max="11294" width="3.28515625" style="445" customWidth="1"/>
    <col min="11295" max="11295" width="6.5703125" style="445" customWidth="1"/>
    <col min="11296" max="11296" width="1" style="445" customWidth="1"/>
    <col min="11297" max="11520" width="9.140625" style="445" customWidth="1"/>
    <col min="11521" max="11521" width="1" style="445" customWidth="1"/>
    <col min="11522" max="11522" width="0.140625" style="445" customWidth="1"/>
    <col min="11523" max="11523" width="1.85546875" style="445" customWidth="1"/>
    <col min="11524" max="11524" width="11" style="445" customWidth="1"/>
    <col min="11525" max="11525" width="0.28515625" style="445" customWidth="1"/>
    <col min="11526" max="11526" width="2.28515625" style="445" customWidth="1"/>
    <col min="11527" max="11527" width="3.5703125" style="445" customWidth="1"/>
    <col min="11528" max="11528" width="0.5703125" style="445" customWidth="1"/>
    <col min="11529" max="11529" width="1" style="445" customWidth="1"/>
    <col min="11530" max="11530" width="2.5703125" style="445" customWidth="1"/>
    <col min="11531" max="11531" width="1.140625" style="445" customWidth="1"/>
    <col min="11532" max="11532" width="3.5703125" style="445" customWidth="1"/>
    <col min="11533" max="11533" width="1.5703125" style="445" customWidth="1"/>
    <col min="11534" max="11534" width="3.28515625" style="445" customWidth="1"/>
    <col min="11535" max="11535" width="2.5703125" style="445" customWidth="1"/>
    <col min="11536" max="11536" width="7.28515625" style="445" customWidth="1"/>
    <col min="11537" max="11537" width="7.5703125" style="445" customWidth="1"/>
    <col min="11538" max="11538" width="3.5703125" style="445" customWidth="1"/>
    <col min="11539" max="11539" width="4.5703125" style="445" customWidth="1"/>
    <col min="11540" max="11540" width="0.85546875" style="445" customWidth="1"/>
    <col min="11541" max="11541" width="1.140625" style="445" customWidth="1"/>
    <col min="11542" max="11542" width="14.5703125" style="445" customWidth="1"/>
    <col min="11543" max="11543" width="0.5703125" style="445" customWidth="1"/>
    <col min="11544" max="11544" width="1.140625" style="445" customWidth="1"/>
    <col min="11545" max="11545" width="8.7109375" style="445" customWidth="1"/>
    <col min="11546" max="11546" width="0.28515625" style="445" customWidth="1"/>
    <col min="11547" max="11547" width="4.5703125" style="445" customWidth="1"/>
    <col min="11548" max="11548" width="2" style="445" customWidth="1"/>
    <col min="11549" max="11550" width="3.28515625" style="445" customWidth="1"/>
    <col min="11551" max="11551" width="6.5703125" style="445" customWidth="1"/>
    <col min="11552" max="11552" width="1" style="445" customWidth="1"/>
    <col min="11553" max="11776" width="9.140625" style="445" customWidth="1"/>
    <col min="11777" max="11777" width="1" style="445" customWidth="1"/>
    <col min="11778" max="11778" width="0.140625" style="445" customWidth="1"/>
    <col min="11779" max="11779" width="1.85546875" style="445" customWidth="1"/>
    <col min="11780" max="11780" width="11" style="445" customWidth="1"/>
    <col min="11781" max="11781" width="0.28515625" style="445" customWidth="1"/>
    <col min="11782" max="11782" width="2.28515625" style="445" customWidth="1"/>
    <col min="11783" max="11783" width="3.5703125" style="445" customWidth="1"/>
    <col min="11784" max="11784" width="0.5703125" style="445" customWidth="1"/>
    <col min="11785" max="11785" width="1" style="445" customWidth="1"/>
    <col min="11786" max="11786" width="2.5703125" style="445" customWidth="1"/>
    <col min="11787" max="11787" width="1.140625" style="445" customWidth="1"/>
    <col min="11788" max="11788" width="3.5703125" style="445" customWidth="1"/>
    <col min="11789" max="11789" width="1.5703125" style="445" customWidth="1"/>
    <col min="11790" max="11790" width="3.28515625" style="445" customWidth="1"/>
    <col min="11791" max="11791" width="2.5703125" style="445" customWidth="1"/>
    <col min="11792" max="11792" width="7.28515625" style="445" customWidth="1"/>
    <col min="11793" max="11793" width="7.5703125" style="445" customWidth="1"/>
    <col min="11794" max="11794" width="3.5703125" style="445" customWidth="1"/>
    <col min="11795" max="11795" width="4.5703125" style="445" customWidth="1"/>
    <col min="11796" max="11796" width="0.85546875" style="445" customWidth="1"/>
    <col min="11797" max="11797" width="1.140625" style="445" customWidth="1"/>
    <col min="11798" max="11798" width="14.5703125" style="445" customWidth="1"/>
    <col min="11799" max="11799" width="0.5703125" style="445" customWidth="1"/>
    <col min="11800" max="11800" width="1.140625" style="445" customWidth="1"/>
    <col min="11801" max="11801" width="8.7109375" style="445" customWidth="1"/>
    <col min="11802" max="11802" width="0.28515625" style="445" customWidth="1"/>
    <col min="11803" max="11803" width="4.5703125" style="445" customWidth="1"/>
    <col min="11804" max="11804" width="2" style="445" customWidth="1"/>
    <col min="11805" max="11806" width="3.28515625" style="445" customWidth="1"/>
    <col min="11807" max="11807" width="6.5703125" style="445" customWidth="1"/>
    <col min="11808" max="11808" width="1" style="445" customWidth="1"/>
    <col min="11809" max="12032" width="9.140625" style="445" customWidth="1"/>
    <col min="12033" max="12033" width="1" style="445" customWidth="1"/>
    <col min="12034" max="12034" width="0.140625" style="445" customWidth="1"/>
    <col min="12035" max="12035" width="1.85546875" style="445" customWidth="1"/>
    <col min="12036" max="12036" width="11" style="445" customWidth="1"/>
    <col min="12037" max="12037" width="0.28515625" style="445" customWidth="1"/>
    <col min="12038" max="12038" width="2.28515625" style="445" customWidth="1"/>
    <col min="12039" max="12039" width="3.5703125" style="445" customWidth="1"/>
    <col min="12040" max="12040" width="0.5703125" style="445" customWidth="1"/>
    <col min="12041" max="12041" width="1" style="445" customWidth="1"/>
    <col min="12042" max="12042" width="2.5703125" style="445" customWidth="1"/>
    <col min="12043" max="12043" width="1.140625" style="445" customWidth="1"/>
    <col min="12044" max="12044" width="3.5703125" style="445" customWidth="1"/>
    <col min="12045" max="12045" width="1.5703125" style="445" customWidth="1"/>
    <col min="12046" max="12046" width="3.28515625" style="445" customWidth="1"/>
    <col min="12047" max="12047" width="2.5703125" style="445" customWidth="1"/>
    <col min="12048" max="12048" width="7.28515625" style="445" customWidth="1"/>
    <col min="12049" max="12049" width="7.5703125" style="445" customWidth="1"/>
    <col min="12050" max="12050" width="3.5703125" style="445" customWidth="1"/>
    <col min="12051" max="12051" width="4.5703125" style="445" customWidth="1"/>
    <col min="12052" max="12052" width="0.85546875" style="445" customWidth="1"/>
    <col min="12053" max="12053" width="1.140625" style="445" customWidth="1"/>
    <col min="12054" max="12054" width="14.5703125" style="445" customWidth="1"/>
    <col min="12055" max="12055" width="0.5703125" style="445" customWidth="1"/>
    <col min="12056" max="12056" width="1.140625" style="445" customWidth="1"/>
    <col min="12057" max="12057" width="8.7109375" style="445" customWidth="1"/>
    <col min="12058" max="12058" width="0.28515625" style="445" customWidth="1"/>
    <col min="12059" max="12059" width="4.5703125" style="445" customWidth="1"/>
    <col min="12060" max="12060" width="2" style="445" customWidth="1"/>
    <col min="12061" max="12062" width="3.28515625" style="445" customWidth="1"/>
    <col min="12063" max="12063" width="6.5703125" style="445" customWidth="1"/>
    <col min="12064" max="12064" width="1" style="445" customWidth="1"/>
    <col min="12065" max="12288" width="9.140625" style="445" customWidth="1"/>
    <col min="12289" max="12289" width="1" style="445" customWidth="1"/>
    <col min="12290" max="12290" width="0.140625" style="445" customWidth="1"/>
    <col min="12291" max="12291" width="1.85546875" style="445" customWidth="1"/>
    <col min="12292" max="12292" width="11" style="445" customWidth="1"/>
    <col min="12293" max="12293" width="0.28515625" style="445" customWidth="1"/>
    <col min="12294" max="12294" width="2.28515625" style="445" customWidth="1"/>
    <col min="12295" max="12295" width="3.5703125" style="445" customWidth="1"/>
    <col min="12296" max="12296" width="0.5703125" style="445" customWidth="1"/>
    <col min="12297" max="12297" width="1" style="445" customWidth="1"/>
    <col min="12298" max="12298" width="2.5703125" style="445" customWidth="1"/>
    <col min="12299" max="12299" width="1.140625" style="445" customWidth="1"/>
    <col min="12300" max="12300" width="3.5703125" style="445" customWidth="1"/>
    <col min="12301" max="12301" width="1.5703125" style="445" customWidth="1"/>
    <col min="12302" max="12302" width="3.28515625" style="445" customWidth="1"/>
    <col min="12303" max="12303" width="2.5703125" style="445" customWidth="1"/>
    <col min="12304" max="12304" width="7.28515625" style="445" customWidth="1"/>
    <col min="12305" max="12305" width="7.5703125" style="445" customWidth="1"/>
    <col min="12306" max="12306" width="3.5703125" style="445" customWidth="1"/>
    <col min="12307" max="12307" width="4.5703125" style="445" customWidth="1"/>
    <col min="12308" max="12308" width="0.85546875" style="445" customWidth="1"/>
    <col min="12309" max="12309" width="1.140625" style="445" customWidth="1"/>
    <col min="12310" max="12310" width="14.5703125" style="445" customWidth="1"/>
    <col min="12311" max="12311" width="0.5703125" style="445" customWidth="1"/>
    <col min="12312" max="12312" width="1.140625" style="445" customWidth="1"/>
    <col min="12313" max="12313" width="8.7109375" style="445" customWidth="1"/>
    <col min="12314" max="12314" width="0.28515625" style="445" customWidth="1"/>
    <col min="12315" max="12315" width="4.5703125" style="445" customWidth="1"/>
    <col min="12316" max="12316" width="2" style="445" customWidth="1"/>
    <col min="12317" max="12318" width="3.28515625" style="445" customWidth="1"/>
    <col min="12319" max="12319" width="6.5703125" style="445" customWidth="1"/>
    <col min="12320" max="12320" width="1" style="445" customWidth="1"/>
    <col min="12321" max="12544" width="9.140625" style="445" customWidth="1"/>
    <col min="12545" max="12545" width="1" style="445" customWidth="1"/>
    <col min="12546" max="12546" width="0.140625" style="445" customWidth="1"/>
    <col min="12547" max="12547" width="1.85546875" style="445" customWidth="1"/>
    <col min="12548" max="12548" width="11" style="445" customWidth="1"/>
    <col min="12549" max="12549" width="0.28515625" style="445" customWidth="1"/>
    <col min="12550" max="12550" width="2.28515625" style="445" customWidth="1"/>
    <col min="12551" max="12551" width="3.5703125" style="445" customWidth="1"/>
    <col min="12552" max="12552" width="0.5703125" style="445" customWidth="1"/>
    <col min="12553" max="12553" width="1" style="445" customWidth="1"/>
    <col min="12554" max="12554" width="2.5703125" style="445" customWidth="1"/>
    <col min="12555" max="12555" width="1.140625" style="445" customWidth="1"/>
    <col min="12556" max="12556" width="3.5703125" style="445" customWidth="1"/>
    <col min="12557" max="12557" width="1.5703125" style="445" customWidth="1"/>
    <col min="12558" max="12558" width="3.28515625" style="445" customWidth="1"/>
    <col min="12559" max="12559" width="2.5703125" style="445" customWidth="1"/>
    <col min="12560" max="12560" width="7.28515625" style="445" customWidth="1"/>
    <col min="12561" max="12561" width="7.5703125" style="445" customWidth="1"/>
    <col min="12562" max="12562" width="3.5703125" style="445" customWidth="1"/>
    <col min="12563" max="12563" width="4.5703125" style="445" customWidth="1"/>
    <col min="12564" max="12564" width="0.85546875" style="445" customWidth="1"/>
    <col min="12565" max="12565" width="1.140625" style="445" customWidth="1"/>
    <col min="12566" max="12566" width="14.5703125" style="445" customWidth="1"/>
    <col min="12567" max="12567" width="0.5703125" style="445" customWidth="1"/>
    <col min="12568" max="12568" width="1.140625" style="445" customWidth="1"/>
    <col min="12569" max="12569" width="8.7109375" style="445" customWidth="1"/>
    <col min="12570" max="12570" width="0.28515625" style="445" customWidth="1"/>
    <col min="12571" max="12571" width="4.5703125" style="445" customWidth="1"/>
    <col min="12572" max="12572" width="2" style="445" customWidth="1"/>
    <col min="12573" max="12574" width="3.28515625" style="445" customWidth="1"/>
    <col min="12575" max="12575" width="6.5703125" style="445" customWidth="1"/>
    <col min="12576" max="12576" width="1" style="445" customWidth="1"/>
    <col min="12577" max="12800" width="9.140625" style="445" customWidth="1"/>
    <col min="12801" max="12801" width="1" style="445" customWidth="1"/>
    <col min="12802" max="12802" width="0.140625" style="445" customWidth="1"/>
    <col min="12803" max="12803" width="1.85546875" style="445" customWidth="1"/>
    <col min="12804" max="12804" width="11" style="445" customWidth="1"/>
    <col min="12805" max="12805" width="0.28515625" style="445" customWidth="1"/>
    <col min="12806" max="12806" width="2.28515625" style="445" customWidth="1"/>
    <col min="12807" max="12807" width="3.5703125" style="445" customWidth="1"/>
    <col min="12808" max="12808" width="0.5703125" style="445" customWidth="1"/>
    <col min="12809" max="12809" width="1" style="445" customWidth="1"/>
    <col min="12810" max="12810" width="2.5703125" style="445" customWidth="1"/>
    <col min="12811" max="12811" width="1.140625" style="445" customWidth="1"/>
    <col min="12812" max="12812" width="3.5703125" style="445" customWidth="1"/>
    <col min="12813" max="12813" width="1.5703125" style="445" customWidth="1"/>
    <col min="12814" max="12814" width="3.28515625" style="445" customWidth="1"/>
    <col min="12815" max="12815" width="2.5703125" style="445" customWidth="1"/>
    <col min="12816" max="12816" width="7.28515625" style="445" customWidth="1"/>
    <col min="12817" max="12817" width="7.5703125" style="445" customWidth="1"/>
    <col min="12818" max="12818" width="3.5703125" style="445" customWidth="1"/>
    <col min="12819" max="12819" width="4.5703125" style="445" customWidth="1"/>
    <col min="12820" max="12820" width="0.85546875" style="445" customWidth="1"/>
    <col min="12821" max="12821" width="1.140625" style="445" customWidth="1"/>
    <col min="12822" max="12822" width="14.5703125" style="445" customWidth="1"/>
    <col min="12823" max="12823" width="0.5703125" style="445" customWidth="1"/>
    <col min="12824" max="12824" width="1.140625" style="445" customWidth="1"/>
    <col min="12825" max="12825" width="8.7109375" style="445" customWidth="1"/>
    <col min="12826" max="12826" width="0.28515625" style="445" customWidth="1"/>
    <col min="12827" max="12827" width="4.5703125" style="445" customWidth="1"/>
    <col min="12828" max="12828" width="2" style="445" customWidth="1"/>
    <col min="12829" max="12830" width="3.28515625" style="445" customWidth="1"/>
    <col min="12831" max="12831" width="6.5703125" style="445" customWidth="1"/>
    <col min="12832" max="12832" width="1" style="445" customWidth="1"/>
    <col min="12833" max="13056" width="9.140625" style="445" customWidth="1"/>
    <col min="13057" max="13057" width="1" style="445" customWidth="1"/>
    <col min="13058" max="13058" width="0.140625" style="445" customWidth="1"/>
    <col min="13059" max="13059" width="1.85546875" style="445" customWidth="1"/>
    <col min="13060" max="13060" width="11" style="445" customWidth="1"/>
    <col min="13061" max="13061" width="0.28515625" style="445" customWidth="1"/>
    <col min="13062" max="13062" width="2.28515625" style="445" customWidth="1"/>
    <col min="13063" max="13063" width="3.5703125" style="445" customWidth="1"/>
    <col min="13064" max="13064" width="0.5703125" style="445" customWidth="1"/>
    <col min="13065" max="13065" width="1" style="445" customWidth="1"/>
    <col min="13066" max="13066" width="2.5703125" style="445" customWidth="1"/>
    <col min="13067" max="13067" width="1.140625" style="445" customWidth="1"/>
    <col min="13068" max="13068" width="3.5703125" style="445" customWidth="1"/>
    <col min="13069" max="13069" width="1.5703125" style="445" customWidth="1"/>
    <col min="13070" max="13070" width="3.28515625" style="445" customWidth="1"/>
    <col min="13071" max="13071" width="2.5703125" style="445" customWidth="1"/>
    <col min="13072" max="13072" width="7.28515625" style="445" customWidth="1"/>
    <col min="13073" max="13073" width="7.5703125" style="445" customWidth="1"/>
    <col min="13074" max="13074" width="3.5703125" style="445" customWidth="1"/>
    <col min="13075" max="13075" width="4.5703125" style="445" customWidth="1"/>
    <col min="13076" max="13076" width="0.85546875" style="445" customWidth="1"/>
    <col min="13077" max="13077" width="1.140625" style="445" customWidth="1"/>
    <col min="13078" max="13078" width="14.5703125" style="445" customWidth="1"/>
    <col min="13079" max="13079" width="0.5703125" style="445" customWidth="1"/>
    <col min="13080" max="13080" width="1.140625" style="445" customWidth="1"/>
    <col min="13081" max="13081" width="8.7109375" style="445" customWidth="1"/>
    <col min="13082" max="13082" width="0.28515625" style="445" customWidth="1"/>
    <col min="13083" max="13083" width="4.5703125" style="445" customWidth="1"/>
    <col min="13084" max="13084" width="2" style="445" customWidth="1"/>
    <col min="13085" max="13086" width="3.28515625" style="445" customWidth="1"/>
    <col min="13087" max="13087" width="6.5703125" style="445" customWidth="1"/>
    <col min="13088" max="13088" width="1" style="445" customWidth="1"/>
    <col min="13089" max="13312" width="9.140625" style="445" customWidth="1"/>
    <col min="13313" max="13313" width="1" style="445" customWidth="1"/>
    <col min="13314" max="13314" width="0.140625" style="445" customWidth="1"/>
    <col min="13315" max="13315" width="1.85546875" style="445" customWidth="1"/>
    <col min="13316" max="13316" width="11" style="445" customWidth="1"/>
    <col min="13317" max="13317" width="0.28515625" style="445" customWidth="1"/>
    <col min="13318" max="13318" width="2.28515625" style="445" customWidth="1"/>
    <col min="13319" max="13319" width="3.5703125" style="445" customWidth="1"/>
    <col min="13320" max="13320" width="0.5703125" style="445" customWidth="1"/>
    <col min="13321" max="13321" width="1" style="445" customWidth="1"/>
    <col min="13322" max="13322" width="2.5703125" style="445" customWidth="1"/>
    <col min="13323" max="13323" width="1.140625" style="445" customWidth="1"/>
    <col min="13324" max="13324" width="3.5703125" style="445" customWidth="1"/>
    <col min="13325" max="13325" width="1.5703125" style="445" customWidth="1"/>
    <col min="13326" max="13326" width="3.28515625" style="445" customWidth="1"/>
    <col min="13327" max="13327" width="2.5703125" style="445" customWidth="1"/>
    <col min="13328" max="13328" width="7.28515625" style="445" customWidth="1"/>
    <col min="13329" max="13329" width="7.5703125" style="445" customWidth="1"/>
    <col min="13330" max="13330" width="3.5703125" style="445" customWidth="1"/>
    <col min="13331" max="13331" width="4.5703125" style="445" customWidth="1"/>
    <col min="13332" max="13332" width="0.85546875" style="445" customWidth="1"/>
    <col min="13333" max="13333" width="1.140625" style="445" customWidth="1"/>
    <col min="13334" max="13334" width="14.5703125" style="445" customWidth="1"/>
    <col min="13335" max="13335" width="0.5703125" style="445" customWidth="1"/>
    <col min="13336" max="13336" width="1.140625" style="445" customWidth="1"/>
    <col min="13337" max="13337" width="8.7109375" style="445" customWidth="1"/>
    <col min="13338" max="13338" width="0.28515625" style="445" customWidth="1"/>
    <col min="13339" max="13339" width="4.5703125" style="445" customWidth="1"/>
    <col min="13340" max="13340" width="2" style="445" customWidth="1"/>
    <col min="13341" max="13342" width="3.28515625" style="445" customWidth="1"/>
    <col min="13343" max="13343" width="6.5703125" style="445" customWidth="1"/>
    <col min="13344" max="13344" width="1" style="445" customWidth="1"/>
    <col min="13345" max="13568" width="9.140625" style="445" customWidth="1"/>
    <col min="13569" max="13569" width="1" style="445" customWidth="1"/>
    <col min="13570" max="13570" width="0.140625" style="445" customWidth="1"/>
    <col min="13571" max="13571" width="1.85546875" style="445" customWidth="1"/>
    <col min="13572" max="13572" width="11" style="445" customWidth="1"/>
    <col min="13573" max="13573" width="0.28515625" style="445" customWidth="1"/>
    <col min="13574" max="13574" width="2.28515625" style="445" customWidth="1"/>
    <col min="13575" max="13575" width="3.5703125" style="445" customWidth="1"/>
    <col min="13576" max="13576" width="0.5703125" style="445" customWidth="1"/>
    <col min="13577" max="13577" width="1" style="445" customWidth="1"/>
    <col min="13578" max="13578" width="2.5703125" style="445" customWidth="1"/>
    <col min="13579" max="13579" width="1.140625" style="445" customWidth="1"/>
    <col min="13580" max="13580" width="3.5703125" style="445" customWidth="1"/>
    <col min="13581" max="13581" width="1.5703125" style="445" customWidth="1"/>
    <col min="13582" max="13582" width="3.28515625" style="445" customWidth="1"/>
    <col min="13583" max="13583" width="2.5703125" style="445" customWidth="1"/>
    <col min="13584" max="13584" width="7.28515625" style="445" customWidth="1"/>
    <col min="13585" max="13585" width="7.5703125" style="445" customWidth="1"/>
    <col min="13586" max="13586" width="3.5703125" style="445" customWidth="1"/>
    <col min="13587" max="13587" width="4.5703125" style="445" customWidth="1"/>
    <col min="13588" max="13588" width="0.85546875" style="445" customWidth="1"/>
    <col min="13589" max="13589" width="1.140625" style="445" customWidth="1"/>
    <col min="13590" max="13590" width="14.5703125" style="445" customWidth="1"/>
    <col min="13591" max="13591" width="0.5703125" style="445" customWidth="1"/>
    <col min="13592" max="13592" width="1.140625" style="445" customWidth="1"/>
    <col min="13593" max="13593" width="8.7109375" style="445" customWidth="1"/>
    <col min="13594" max="13594" width="0.28515625" style="445" customWidth="1"/>
    <col min="13595" max="13595" width="4.5703125" style="445" customWidth="1"/>
    <col min="13596" max="13596" width="2" style="445" customWidth="1"/>
    <col min="13597" max="13598" width="3.28515625" style="445" customWidth="1"/>
    <col min="13599" max="13599" width="6.5703125" style="445" customWidth="1"/>
    <col min="13600" max="13600" width="1" style="445" customWidth="1"/>
    <col min="13601" max="13824" width="9.140625" style="445" customWidth="1"/>
    <col min="13825" max="13825" width="1" style="445" customWidth="1"/>
    <col min="13826" max="13826" width="0.140625" style="445" customWidth="1"/>
    <col min="13827" max="13827" width="1.85546875" style="445" customWidth="1"/>
    <col min="13828" max="13828" width="11" style="445" customWidth="1"/>
    <col min="13829" max="13829" width="0.28515625" style="445" customWidth="1"/>
    <col min="13830" max="13830" width="2.28515625" style="445" customWidth="1"/>
    <col min="13831" max="13831" width="3.5703125" style="445" customWidth="1"/>
    <col min="13832" max="13832" width="0.5703125" style="445" customWidth="1"/>
    <col min="13833" max="13833" width="1" style="445" customWidth="1"/>
    <col min="13834" max="13834" width="2.5703125" style="445" customWidth="1"/>
    <col min="13835" max="13835" width="1.140625" style="445" customWidth="1"/>
    <col min="13836" max="13836" width="3.5703125" style="445" customWidth="1"/>
    <col min="13837" max="13837" width="1.5703125" style="445" customWidth="1"/>
    <col min="13838" max="13838" width="3.28515625" style="445" customWidth="1"/>
    <col min="13839" max="13839" width="2.5703125" style="445" customWidth="1"/>
    <col min="13840" max="13840" width="7.28515625" style="445" customWidth="1"/>
    <col min="13841" max="13841" width="7.5703125" style="445" customWidth="1"/>
    <col min="13842" max="13842" width="3.5703125" style="445" customWidth="1"/>
    <col min="13843" max="13843" width="4.5703125" style="445" customWidth="1"/>
    <col min="13844" max="13844" width="0.85546875" style="445" customWidth="1"/>
    <col min="13845" max="13845" width="1.140625" style="445" customWidth="1"/>
    <col min="13846" max="13846" width="14.5703125" style="445" customWidth="1"/>
    <col min="13847" max="13847" width="0.5703125" style="445" customWidth="1"/>
    <col min="13848" max="13848" width="1.140625" style="445" customWidth="1"/>
    <col min="13849" max="13849" width="8.7109375" style="445" customWidth="1"/>
    <col min="13850" max="13850" width="0.28515625" style="445" customWidth="1"/>
    <col min="13851" max="13851" width="4.5703125" style="445" customWidth="1"/>
    <col min="13852" max="13852" width="2" style="445" customWidth="1"/>
    <col min="13853" max="13854" width="3.28515625" style="445" customWidth="1"/>
    <col min="13855" max="13855" width="6.5703125" style="445" customWidth="1"/>
    <col min="13856" max="13856" width="1" style="445" customWidth="1"/>
    <col min="13857" max="14080" width="9.140625" style="445" customWidth="1"/>
    <col min="14081" max="14081" width="1" style="445" customWidth="1"/>
    <col min="14082" max="14082" width="0.140625" style="445" customWidth="1"/>
    <col min="14083" max="14083" width="1.85546875" style="445" customWidth="1"/>
    <col min="14084" max="14084" width="11" style="445" customWidth="1"/>
    <col min="14085" max="14085" width="0.28515625" style="445" customWidth="1"/>
    <col min="14086" max="14086" width="2.28515625" style="445" customWidth="1"/>
    <col min="14087" max="14087" width="3.5703125" style="445" customWidth="1"/>
    <col min="14088" max="14088" width="0.5703125" style="445" customWidth="1"/>
    <col min="14089" max="14089" width="1" style="445" customWidth="1"/>
    <col min="14090" max="14090" width="2.5703125" style="445" customWidth="1"/>
    <col min="14091" max="14091" width="1.140625" style="445" customWidth="1"/>
    <col min="14092" max="14092" width="3.5703125" style="445" customWidth="1"/>
    <col min="14093" max="14093" width="1.5703125" style="445" customWidth="1"/>
    <col min="14094" max="14094" width="3.28515625" style="445" customWidth="1"/>
    <col min="14095" max="14095" width="2.5703125" style="445" customWidth="1"/>
    <col min="14096" max="14096" width="7.28515625" style="445" customWidth="1"/>
    <col min="14097" max="14097" width="7.5703125" style="445" customWidth="1"/>
    <col min="14098" max="14098" width="3.5703125" style="445" customWidth="1"/>
    <col min="14099" max="14099" width="4.5703125" style="445" customWidth="1"/>
    <col min="14100" max="14100" width="0.85546875" style="445" customWidth="1"/>
    <col min="14101" max="14101" width="1.140625" style="445" customWidth="1"/>
    <col min="14102" max="14102" width="14.5703125" style="445" customWidth="1"/>
    <col min="14103" max="14103" width="0.5703125" style="445" customWidth="1"/>
    <col min="14104" max="14104" width="1.140625" style="445" customWidth="1"/>
    <col min="14105" max="14105" width="8.7109375" style="445" customWidth="1"/>
    <col min="14106" max="14106" width="0.28515625" style="445" customWidth="1"/>
    <col min="14107" max="14107" width="4.5703125" style="445" customWidth="1"/>
    <col min="14108" max="14108" width="2" style="445" customWidth="1"/>
    <col min="14109" max="14110" width="3.28515625" style="445" customWidth="1"/>
    <col min="14111" max="14111" width="6.5703125" style="445" customWidth="1"/>
    <col min="14112" max="14112" width="1" style="445" customWidth="1"/>
    <col min="14113" max="14336" width="9.140625" style="445" customWidth="1"/>
    <col min="14337" max="14337" width="1" style="445" customWidth="1"/>
    <col min="14338" max="14338" width="0.140625" style="445" customWidth="1"/>
    <col min="14339" max="14339" width="1.85546875" style="445" customWidth="1"/>
    <col min="14340" max="14340" width="11" style="445" customWidth="1"/>
    <col min="14341" max="14341" width="0.28515625" style="445" customWidth="1"/>
    <col min="14342" max="14342" width="2.28515625" style="445" customWidth="1"/>
    <col min="14343" max="14343" width="3.5703125" style="445" customWidth="1"/>
    <col min="14344" max="14344" width="0.5703125" style="445" customWidth="1"/>
    <col min="14345" max="14345" width="1" style="445" customWidth="1"/>
    <col min="14346" max="14346" width="2.5703125" style="445" customWidth="1"/>
    <col min="14347" max="14347" width="1.140625" style="445" customWidth="1"/>
    <col min="14348" max="14348" width="3.5703125" style="445" customWidth="1"/>
    <col min="14349" max="14349" width="1.5703125" style="445" customWidth="1"/>
    <col min="14350" max="14350" width="3.28515625" style="445" customWidth="1"/>
    <col min="14351" max="14351" width="2.5703125" style="445" customWidth="1"/>
    <col min="14352" max="14352" width="7.28515625" style="445" customWidth="1"/>
    <col min="14353" max="14353" width="7.5703125" style="445" customWidth="1"/>
    <col min="14354" max="14354" width="3.5703125" style="445" customWidth="1"/>
    <col min="14355" max="14355" width="4.5703125" style="445" customWidth="1"/>
    <col min="14356" max="14356" width="0.85546875" style="445" customWidth="1"/>
    <col min="14357" max="14357" width="1.140625" style="445" customWidth="1"/>
    <col min="14358" max="14358" width="14.5703125" style="445" customWidth="1"/>
    <col min="14359" max="14359" width="0.5703125" style="445" customWidth="1"/>
    <col min="14360" max="14360" width="1.140625" style="445" customWidth="1"/>
    <col min="14361" max="14361" width="8.7109375" style="445" customWidth="1"/>
    <col min="14362" max="14362" width="0.28515625" style="445" customWidth="1"/>
    <col min="14363" max="14363" width="4.5703125" style="445" customWidth="1"/>
    <col min="14364" max="14364" width="2" style="445" customWidth="1"/>
    <col min="14365" max="14366" width="3.28515625" style="445" customWidth="1"/>
    <col min="14367" max="14367" width="6.5703125" style="445" customWidth="1"/>
    <col min="14368" max="14368" width="1" style="445" customWidth="1"/>
    <col min="14369" max="14592" width="9.140625" style="445" customWidth="1"/>
    <col min="14593" max="14593" width="1" style="445" customWidth="1"/>
    <col min="14594" max="14594" width="0.140625" style="445" customWidth="1"/>
    <col min="14595" max="14595" width="1.85546875" style="445" customWidth="1"/>
    <col min="14596" max="14596" width="11" style="445" customWidth="1"/>
    <col min="14597" max="14597" width="0.28515625" style="445" customWidth="1"/>
    <col min="14598" max="14598" width="2.28515625" style="445" customWidth="1"/>
    <col min="14599" max="14599" width="3.5703125" style="445" customWidth="1"/>
    <col min="14600" max="14600" width="0.5703125" style="445" customWidth="1"/>
    <col min="14601" max="14601" width="1" style="445" customWidth="1"/>
    <col min="14602" max="14602" width="2.5703125" style="445" customWidth="1"/>
    <col min="14603" max="14603" width="1.140625" style="445" customWidth="1"/>
    <col min="14604" max="14604" width="3.5703125" style="445" customWidth="1"/>
    <col min="14605" max="14605" width="1.5703125" style="445" customWidth="1"/>
    <col min="14606" max="14606" width="3.28515625" style="445" customWidth="1"/>
    <col min="14607" max="14607" width="2.5703125" style="445" customWidth="1"/>
    <col min="14608" max="14608" width="7.28515625" style="445" customWidth="1"/>
    <col min="14609" max="14609" width="7.5703125" style="445" customWidth="1"/>
    <col min="14610" max="14610" width="3.5703125" style="445" customWidth="1"/>
    <col min="14611" max="14611" width="4.5703125" style="445" customWidth="1"/>
    <col min="14612" max="14612" width="0.85546875" style="445" customWidth="1"/>
    <col min="14613" max="14613" width="1.140625" style="445" customWidth="1"/>
    <col min="14614" max="14614" width="14.5703125" style="445" customWidth="1"/>
    <col min="14615" max="14615" width="0.5703125" style="445" customWidth="1"/>
    <col min="14616" max="14616" width="1.140625" style="445" customWidth="1"/>
    <col min="14617" max="14617" width="8.7109375" style="445" customWidth="1"/>
    <col min="14618" max="14618" width="0.28515625" style="445" customWidth="1"/>
    <col min="14619" max="14619" width="4.5703125" style="445" customWidth="1"/>
    <col min="14620" max="14620" width="2" style="445" customWidth="1"/>
    <col min="14621" max="14622" width="3.28515625" style="445" customWidth="1"/>
    <col min="14623" max="14623" width="6.5703125" style="445" customWidth="1"/>
    <col min="14624" max="14624" width="1" style="445" customWidth="1"/>
    <col min="14625" max="14848" width="9.140625" style="445" customWidth="1"/>
    <col min="14849" max="14849" width="1" style="445" customWidth="1"/>
    <col min="14850" max="14850" width="0.140625" style="445" customWidth="1"/>
    <col min="14851" max="14851" width="1.85546875" style="445" customWidth="1"/>
    <col min="14852" max="14852" width="11" style="445" customWidth="1"/>
    <col min="14853" max="14853" width="0.28515625" style="445" customWidth="1"/>
    <col min="14854" max="14854" width="2.28515625" style="445" customWidth="1"/>
    <col min="14855" max="14855" width="3.5703125" style="445" customWidth="1"/>
    <col min="14856" max="14856" width="0.5703125" style="445" customWidth="1"/>
    <col min="14857" max="14857" width="1" style="445" customWidth="1"/>
    <col min="14858" max="14858" width="2.5703125" style="445" customWidth="1"/>
    <col min="14859" max="14859" width="1.140625" style="445" customWidth="1"/>
    <col min="14860" max="14860" width="3.5703125" style="445" customWidth="1"/>
    <col min="14861" max="14861" width="1.5703125" style="445" customWidth="1"/>
    <col min="14862" max="14862" width="3.28515625" style="445" customWidth="1"/>
    <col min="14863" max="14863" width="2.5703125" style="445" customWidth="1"/>
    <col min="14864" max="14864" width="7.28515625" style="445" customWidth="1"/>
    <col min="14865" max="14865" width="7.5703125" style="445" customWidth="1"/>
    <col min="14866" max="14866" width="3.5703125" style="445" customWidth="1"/>
    <col min="14867" max="14867" width="4.5703125" style="445" customWidth="1"/>
    <col min="14868" max="14868" width="0.85546875" style="445" customWidth="1"/>
    <col min="14869" max="14869" width="1.140625" style="445" customWidth="1"/>
    <col min="14870" max="14870" width="14.5703125" style="445" customWidth="1"/>
    <col min="14871" max="14871" width="0.5703125" style="445" customWidth="1"/>
    <col min="14872" max="14872" width="1.140625" style="445" customWidth="1"/>
    <col min="14873" max="14873" width="8.7109375" style="445" customWidth="1"/>
    <col min="14874" max="14874" width="0.28515625" style="445" customWidth="1"/>
    <col min="14875" max="14875" width="4.5703125" style="445" customWidth="1"/>
    <col min="14876" max="14876" width="2" style="445" customWidth="1"/>
    <col min="14877" max="14878" width="3.28515625" style="445" customWidth="1"/>
    <col min="14879" max="14879" width="6.5703125" style="445" customWidth="1"/>
    <col min="14880" max="14880" width="1" style="445" customWidth="1"/>
    <col min="14881" max="15104" width="9.140625" style="445" customWidth="1"/>
    <col min="15105" max="15105" width="1" style="445" customWidth="1"/>
    <col min="15106" max="15106" width="0.140625" style="445" customWidth="1"/>
    <col min="15107" max="15107" width="1.85546875" style="445" customWidth="1"/>
    <col min="15108" max="15108" width="11" style="445" customWidth="1"/>
    <col min="15109" max="15109" width="0.28515625" style="445" customWidth="1"/>
    <col min="15110" max="15110" width="2.28515625" style="445" customWidth="1"/>
    <col min="15111" max="15111" width="3.5703125" style="445" customWidth="1"/>
    <col min="15112" max="15112" width="0.5703125" style="445" customWidth="1"/>
    <col min="15113" max="15113" width="1" style="445" customWidth="1"/>
    <col min="15114" max="15114" width="2.5703125" style="445" customWidth="1"/>
    <col min="15115" max="15115" width="1.140625" style="445" customWidth="1"/>
    <col min="15116" max="15116" width="3.5703125" style="445" customWidth="1"/>
    <col min="15117" max="15117" width="1.5703125" style="445" customWidth="1"/>
    <col min="15118" max="15118" width="3.28515625" style="445" customWidth="1"/>
    <col min="15119" max="15119" width="2.5703125" style="445" customWidth="1"/>
    <col min="15120" max="15120" width="7.28515625" style="445" customWidth="1"/>
    <col min="15121" max="15121" width="7.5703125" style="445" customWidth="1"/>
    <col min="15122" max="15122" width="3.5703125" style="445" customWidth="1"/>
    <col min="15123" max="15123" width="4.5703125" style="445" customWidth="1"/>
    <col min="15124" max="15124" width="0.85546875" style="445" customWidth="1"/>
    <col min="15125" max="15125" width="1.140625" style="445" customWidth="1"/>
    <col min="15126" max="15126" width="14.5703125" style="445" customWidth="1"/>
    <col min="15127" max="15127" width="0.5703125" style="445" customWidth="1"/>
    <col min="15128" max="15128" width="1.140625" style="445" customWidth="1"/>
    <col min="15129" max="15129" width="8.7109375" style="445" customWidth="1"/>
    <col min="15130" max="15130" width="0.28515625" style="445" customWidth="1"/>
    <col min="15131" max="15131" width="4.5703125" style="445" customWidth="1"/>
    <col min="15132" max="15132" width="2" style="445" customWidth="1"/>
    <col min="15133" max="15134" width="3.28515625" style="445" customWidth="1"/>
    <col min="15135" max="15135" width="6.5703125" style="445" customWidth="1"/>
    <col min="15136" max="15136" width="1" style="445" customWidth="1"/>
    <col min="15137" max="15360" width="9.140625" style="445" customWidth="1"/>
    <col min="15361" max="15361" width="1" style="445" customWidth="1"/>
    <col min="15362" max="15362" width="0.140625" style="445" customWidth="1"/>
    <col min="15363" max="15363" width="1.85546875" style="445" customWidth="1"/>
    <col min="15364" max="15364" width="11" style="445" customWidth="1"/>
    <col min="15365" max="15365" width="0.28515625" style="445" customWidth="1"/>
    <col min="15366" max="15366" width="2.28515625" style="445" customWidth="1"/>
    <col min="15367" max="15367" width="3.5703125" style="445" customWidth="1"/>
    <col min="15368" max="15368" width="0.5703125" style="445" customWidth="1"/>
    <col min="15369" max="15369" width="1" style="445" customWidth="1"/>
    <col min="15370" max="15370" width="2.5703125" style="445" customWidth="1"/>
    <col min="15371" max="15371" width="1.140625" style="445" customWidth="1"/>
    <col min="15372" max="15372" width="3.5703125" style="445" customWidth="1"/>
    <col min="15373" max="15373" width="1.5703125" style="445" customWidth="1"/>
    <col min="15374" max="15374" width="3.28515625" style="445" customWidth="1"/>
    <col min="15375" max="15375" width="2.5703125" style="445" customWidth="1"/>
    <col min="15376" max="15376" width="7.28515625" style="445" customWidth="1"/>
    <col min="15377" max="15377" width="7.5703125" style="445" customWidth="1"/>
    <col min="15378" max="15378" width="3.5703125" style="445" customWidth="1"/>
    <col min="15379" max="15379" width="4.5703125" style="445" customWidth="1"/>
    <col min="15380" max="15380" width="0.85546875" style="445" customWidth="1"/>
    <col min="15381" max="15381" width="1.140625" style="445" customWidth="1"/>
    <col min="15382" max="15382" width="14.5703125" style="445" customWidth="1"/>
    <col min="15383" max="15383" width="0.5703125" style="445" customWidth="1"/>
    <col min="15384" max="15384" width="1.140625" style="445" customWidth="1"/>
    <col min="15385" max="15385" width="8.7109375" style="445" customWidth="1"/>
    <col min="15386" max="15386" width="0.28515625" style="445" customWidth="1"/>
    <col min="15387" max="15387" width="4.5703125" style="445" customWidth="1"/>
    <col min="15388" max="15388" width="2" style="445" customWidth="1"/>
    <col min="15389" max="15390" width="3.28515625" style="445" customWidth="1"/>
    <col min="15391" max="15391" width="6.5703125" style="445" customWidth="1"/>
    <col min="15392" max="15392" width="1" style="445" customWidth="1"/>
    <col min="15393" max="15616" width="9.140625" style="445" customWidth="1"/>
    <col min="15617" max="15617" width="1" style="445" customWidth="1"/>
    <col min="15618" max="15618" width="0.140625" style="445" customWidth="1"/>
    <col min="15619" max="15619" width="1.85546875" style="445" customWidth="1"/>
    <col min="15620" max="15620" width="11" style="445" customWidth="1"/>
    <col min="15621" max="15621" width="0.28515625" style="445" customWidth="1"/>
    <col min="15622" max="15622" width="2.28515625" style="445" customWidth="1"/>
    <col min="15623" max="15623" width="3.5703125" style="445" customWidth="1"/>
    <col min="15624" max="15624" width="0.5703125" style="445" customWidth="1"/>
    <col min="15625" max="15625" width="1" style="445" customWidth="1"/>
    <col min="15626" max="15626" width="2.5703125" style="445" customWidth="1"/>
    <col min="15627" max="15627" width="1.140625" style="445" customWidth="1"/>
    <col min="15628" max="15628" width="3.5703125" style="445" customWidth="1"/>
    <col min="15629" max="15629" width="1.5703125" style="445" customWidth="1"/>
    <col min="15630" max="15630" width="3.28515625" style="445" customWidth="1"/>
    <col min="15631" max="15631" width="2.5703125" style="445" customWidth="1"/>
    <col min="15632" max="15632" width="7.28515625" style="445" customWidth="1"/>
    <col min="15633" max="15633" width="7.5703125" style="445" customWidth="1"/>
    <col min="15634" max="15634" width="3.5703125" style="445" customWidth="1"/>
    <col min="15635" max="15635" width="4.5703125" style="445" customWidth="1"/>
    <col min="15636" max="15636" width="0.85546875" style="445" customWidth="1"/>
    <col min="15637" max="15637" width="1.140625" style="445" customWidth="1"/>
    <col min="15638" max="15638" width="14.5703125" style="445" customWidth="1"/>
    <col min="15639" max="15639" width="0.5703125" style="445" customWidth="1"/>
    <col min="15640" max="15640" width="1.140625" style="445" customWidth="1"/>
    <col min="15641" max="15641" width="8.7109375" style="445" customWidth="1"/>
    <col min="15642" max="15642" width="0.28515625" style="445" customWidth="1"/>
    <col min="15643" max="15643" width="4.5703125" style="445" customWidth="1"/>
    <col min="15644" max="15644" width="2" style="445" customWidth="1"/>
    <col min="15645" max="15646" width="3.28515625" style="445" customWidth="1"/>
    <col min="15647" max="15647" width="6.5703125" style="445" customWidth="1"/>
    <col min="15648" max="15648" width="1" style="445" customWidth="1"/>
    <col min="15649" max="15872" width="9.140625" style="445" customWidth="1"/>
    <col min="15873" max="15873" width="1" style="445" customWidth="1"/>
    <col min="15874" max="15874" width="0.140625" style="445" customWidth="1"/>
    <col min="15875" max="15875" width="1.85546875" style="445" customWidth="1"/>
    <col min="15876" max="15876" width="11" style="445" customWidth="1"/>
    <col min="15877" max="15877" width="0.28515625" style="445" customWidth="1"/>
    <col min="15878" max="15878" width="2.28515625" style="445" customWidth="1"/>
    <col min="15879" max="15879" width="3.5703125" style="445" customWidth="1"/>
    <col min="15880" max="15880" width="0.5703125" style="445" customWidth="1"/>
    <col min="15881" max="15881" width="1" style="445" customWidth="1"/>
    <col min="15882" max="15882" width="2.5703125" style="445" customWidth="1"/>
    <col min="15883" max="15883" width="1.140625" style="445" customWidth="1"/>
    <col min="15884" max="15884" width="3.5703125" style="445" customWidth="1"/>
    <col min="15885" max="15885" width="1.5703125" style="445" customWidth="1"/>
    <col min="15886" max="15886" width="3.28515625" style="445" customWidth="1"/>
    <col min="15887" max="15887" width="2.5703125" style="445" customWidth="1"/>
    <col min="15888" max="15888" width="7.28515625" style="445" customWidth="1"/>
    <col min="15889" max="15889" width="7.5703125" style="445" customWidth="1"/>
    <col min="15890" max="15890" width="3.5703125" style="445" customWidth="1"/>
    <col min="15891" max="15891" width="4.5703125" style="445" customWidth="1"/>
    <col min="15892" max="15892" width="0.85546875" style="445" customWidth="1"/>
    <col min="15893" max="15893" width="1.140625" style="445" customWidth="1"/>
    <col min="15894" max="15894" width="14.5703125" style="445" customWidth="1"/>
    <col min="15895" max="15895" width="0.5703125" style="445" customWidth="1"/>
    <col min="15896" max="15896" width="1.140625" style="445" customWidth="1"/>
    <col min="15897" max="15897" width="8.7109375" style="445" customWidth="1"/>
    <col min="15898" max="15898" width="0.28515625" style="445" customWidth="1"/>
    <col min="15899" max="15899" width="4.5703125" style="445" customWidth="1"/>
    <col min="15900" max="15900" width="2" style="445" customWidth="1"/>
    <col min="15901" max="15902" width="3.28515625" style="445" customWidth="1"/>
    <col min="15903" max="15903" width="6.5703125" style="445" customWidth="1"/>
    <col min="15904" max="15904" width="1" style="445" customWidth="1"/>
    <col min="15905" max="16128" width="9.140625" style="445" customWidth="1"/>
    <col min="16129" max="16129" width="1" style="445" customWidth="1"/>
    <col min="16130" max="16130" width="0.140625" style="445" customWidth="1"/>
    <col min="16131" max="16131" width="1.85546875" style="445" customWidth="1"/>
    <col min="16132" max="16132" width="11" style="445" customWidth="1"/>
    <col min="16133" max="16133" width="0.28515625" style="445" customWidth="1"/>
    <col min="16134" max="16134" width="2.28515625" style="445" customWidth="1"/>
    <col min="16135" max="16135" width="3.5703125" style="445" customWidth="1"/>
    <col min="16136" max="16136" width="0.5703125" style="445" customWidth="1"/>
    <col min="16137" max="16137" width="1" style="445" customWidth="1"/>
    <col min="16138" max="16138" width="2.5703125" style="445" customWidth="1"/>
    <col min="16139" max="16139" width="1.140625" style="445" customWidth="1"/>
    <col min="16140" max="16140" width="3.5703125" style="445" customWidth="1"/>
    <col min="16141" max="16141" width="1.5703125" style="445" customWidth="1"/>
    <col min="16142" max="16142" width="3.28515625" style="445" customWidth="1"/>
    <col min="16143" max="16143" width="2.5703125" style="445" customWidth="1"/>
    <col min="16144" max="16144" width="7.28515625" style="445" customWidth="1"/>
    <col min="16145" max="16145" width="7.5703125" style="445" customWidth="1"/>
    <col min="16146" max="16146" width="3.5703125" style="445" customWidth="1"/>
    <col min="16147" max="16147" width="4.5703125" style="445" customWidth="1"/>
    <col min="16148" max="16148" width="0.85546875" style="445" customWidth="1"/>
    <col min="16149" max="16149" width="1.140625" style="445" customWidth="1"/>
    <col min="16150" max="16150" width="14.5703125" style="445" customWidth="1"/>
    <col min="16151" max="16151" width="0.5703125" style="445" customWidth="1"/>
    <col min="16152" max="16152" width="1.140625" style="445" customWidth="1"/>
    <col min="16153" max="16153" width="8.7109375" style="445" customWidth="1"/>
    <col min="16154" max="16154" width="0.28515625" style="445" customWidth="1"/>
    <col min="16155" max="16155" width="4.5703125" style="445" customWidth="1"/>
    <col min="16156" max="16156" width="2" style="445" customWidth="1"/>
    <col min="16157" max="16158" width="3.28515625" style="445" customWidth="1"/>
    <col min="16159" max="16159" width="6.5703125" style="445" customWidth="1"/>
    <col min="16160" max="16160" width="1" style="445" customWidth="1"/>
    <col min="16161" max="16384" width="9.140625" style="445" customWidth="1"/>
  </cols>
  <sheetData>
    <row r="1" spans="1:32" s="172" customFormat="1" ht="5.0999999999999996" customHeight="1" x14ac:dyDescent="0.2">
      <c r="AF1" s="172" t="s">
        <v>244</v>
      </c>
    </row>
    <row r="2" spans="1:32" s="249" customFormat="1" ht="19.5" customHeight="1" x14ac:dyDescent="0.2">
      <c r="J2" s="657" t="s">
        <v>316</v>
      </c>
      <c r="K2" s="657"/>
      <c r="L2" s="657"/>
      <c r="M2" s="657"/>
      <c r="N2" s="657"/>
      <c r="O2" s="657"/>
      <c r="P2" s="657"/>
      <c r="Q2" s="657"/>
      <c r="R2" s="657"/>
      <c r="S2" s="657"/>
      <c r="T2" s="657"/>
      <c r="U2" s="657"/>
      <c r="V2" s="657"/>
      <c r="W2" s="657"/>
      <c r="X2" s="657"/>
    </row>
    <row r="3" spans="1:32" s="172" customFormat="1" ht="15" customHeight="1" x14ac:dyDescent="0.2">
      <c r="I3" s="658" t="s">
        <v>883</v>
      </c>
      <c r="J3" s="658"/>
      <c r="K3" s="658"/>
      <c r="L3" s="658"/>
      <c r="M3" s="658"/>
      <c r="N3" s="658"/>
      <c r="O3" s="658"/>
      <c r="P3" s="658"/>
      <c r="Q3" s="658"/>
      <c r="R3" s="658"/>
      <c r="S3" s="658"/>
      <c r="T3" s="658"/>
      <c r="U3" s="658"/>
      <c r="V3" s="658"/>
      <c r="W3" s="658"/>
      <c r="AF3" s="172" t="s">
        <v>244</v>
      </c>
    </row>
    <row r="4" spans="1:32" s="172" customFormat="1" ht="15" customHeight="1" x14ac:dyDescent="0.2">
      <c r="A4" s="172" t="s">
        <v>244</v>
      </c>
      <c r="T4" s="172" t="s">
        <v>244</v>
      </c>
      <c r="AF4" s="172" t="s">
        <v>244</v>
      </c>
    </row>
    <row r="5" spans="1:32" s="172" customFormat="1" ht="5.0999999999999996" customHeight="1" x14ac:dyDescent="0.2">
      <c r="AF5" s="172" t="s">
        <v>244</v>
      </c>
    </row>
    <row r="6" spans="1:32" s="172" customFormat="1" ht="13.5" customHeight="1" x14ac:dyDescent="0.2">
      <c r="AA6" s="659" t="s">
        <v>317</v>
      </c>
      <c r="AB6" s="659"/>
      <c r="AC6" s="659"/>
      <c r="AD6" s="659"/>
      <c r="AE6" s="659"/>
      <c r="AF6" s="172" t="s">
        <v>244</v>
      </c>
    </row>
    <row r="7" spans="1:32" s="172" customFormat="1" ht="3.75" customHeight="1" thickBot="1" x14ac:dyDescent="0.25">
      <c r="AA7" s="521"/>
      <c r="AB7" s="522"/>
      <c r="AC7" s="522"/>
      <c r="AD7" s="522"/>
      <c r="AE7" s="523"/>
    </row>
    <row r="8" spans="1:32" s="172" customFormat="1" ht="15" customHeight="1" x14ac:dyDescent="0.2">
      <c r="T8" s="524"/>
      <c r="U8" s="524"/>
      <c r="V8" s="524"/>
      <c r="W8" s="524"/>
      <c r="X8" s="524"/>
      <c r="Y8" s="524"/>
      <c r="Z8" s="524" t="s">
        <v>318</v>
      </c>
      <c r="AA8" s="660" t="s">
        <v>523</v>
      </c>
      <c r="AB8" s="660"/>
      <c r="AC8" s="660"/>
      <c r="AD8" s="660"/>
      <c r="AE8" s="660"/>
      <c r="AF8" s="172" t="s">
        <v>244</v>
      </c>
    </row>
    <row r="9" spans="1:32" s="172" customFormat="1" ht="20.25" customHeight="1" x14ac:dyDescent="0.2">
      <c r="X9" s="524"/>
      <c r="Y9" s="524"/>
      <c r="Z9" s="524" t="s">
        <v>319</v>
      </c>
      <c r="AA9" s="661" t="s">
        <v>727</v>
      </c>
      <c r="AB9" s="661"/>
      <c r="AC9" s="662" t="s">
        <v>884</v>
      </c>
      <c r="AD9" s="662"/>
      <c r="AE9" s="525" t="s">
        <v>663</v>
      </c>
    </row>
    <row r="10" spans="1:32" s="172" customFormat="1" ht="23.25" customHeight="1" x14ac:dyDescent="0.2">
      <c r="B10" s="526" t="s">
        <v>320</v>
      </c>
      <c r="C10" s="526"/>
      <c r="D10" s="526"/>
      <c r="E10" s="647" t="s">
        <v>664</v>
      </c>
      <c r="F10" s="647"/>
      <c r="G10" s="647"/>
      <c r="H10" s="647"/>
      <c r="I10" s="647"/>
      <c r="J10" s="647"/>
      <c r="K10" s="647"/>
      <c r="L10" s="647"/>
      <c r="M10" s="647"/>
      <c r="N10" s="647"/>
      <c r="O10" s="647"/>
      <c r="P10" s="647"/>
      <c r="Q10" s="647"/>
      <c r="R10" s="647"/>
      <c r="S10" s="647"/>
      <c r="T10" s="647"/>
      <c r="U10" s="647"/>
      <c r="V10" s="647"/>
      <c r="W10" s="647"/>
      <c r="X10" s="524"/>
      <c r="Y10" s="524"/>
      <c r="Z10" s="524" t="s">
        <v>321</v>
      </c>
      <c r="AA10" s="653"/>
      <c r="AB10" s="653"/>
      <c r="AC10" s="653"/>
      <c r="AD10" s="653"/>
      <c r="AE10" s="653"/>
    </row>
    <row r="11" spans="1:32" s="172" customFormat="1" ht="20.25" customHeight="1" x14ac:dyDescent="0.2">
      <c r="B11" s="654" t="s">
        <v>322</v>
      </c>
      <c r="C11" s="654"/>
      <c r="D11" s="654"/>
      <c r="E11" s="654"/>
      <c r="F11" s="654"/>
      <c r="G11" s="654"/>
      <c r="H11" s="654"/>
      <c r="I11" s="654"/>
      <c r="J11" s="654"/>
      <c r="K11" s="654"/>
      <c r="L11" s="654"/>
      <c r="M11" s="654"/>
      <c r="N11" s="654"/>
      <c r="O11" s="654"/>
      <c r="P11" s="654"/>
      <c r="X11" s="524"/>
      <c r="Y11" s="524"/>
      <c r="Z11" s="524" t="s">
        <v>323</v>
      </c>
      <c r="AA11" s="653" t="s">
        <v>324</v>
      </c>
      <c r="AB11" s="653"/>
      <c r="AC11" s="653"/>
      <c r="AD11" s="653"/>
      <c r="AE11" s="653"/>
    </row>
    <row r="12" spans="1:32" s="172" customFormat="1" ht="23.25" customHeight="1" x14ac:dyDescent="0.2">
      <c r="B12" s="655" t="s">
        <v>325</v>
      </c>
      <c r="C12" s="655"/>
      <c r="D12" s="655"/>
      <c r="E12" s="655"/>
      <c r="F12" s="655"/>
      <c r="G12" s="655"/>
      <c r="H12" s="655"/>
      <c r="I12" s="647" t="s">
        <v>417</v>
      </c>
      <c r="J12" s="647"/>
      <c r="K12" s="647"/>
      <c r="L12" s="647"/>
      <c r="M12" s="647"/>
      <c r="N12" s="647"/>
      <c r="O12" s="647"/>
      <c r="P12" s="647"/>
      <c r="Q12" s="647"/>
      <c r="R12" s="647"/>
      <c r="S12" s="647"/>
      <c r="T12" s="647"/>
      <c r="U12" s="647"/>
      <c r="V12" s="647"/>
      <c r="W12" s="647"/>
      <c r="X12" s="656" t="s">
        <v>326</v>
      </c>
      <c r="Y12" s="656"/>
      <c r="Z12" s="656"/>
      <c r="AA12" s="653" t="s">
        <v>395</v>
      </c>
      <c r="AB12" s="653"/>
      <c r="AC12" s="653"/>
      <c r="AD12" s="653"/>
      <c r="AE12" s="653"/>
    </row>
    <row r="13" spans="1:32" s="172" customFormat="1" ht="12" customHeight="1" x14ac:dyDescent="0.2">
      <c r="B13" s="650" t="s">
        <v>327</v>
      </c>
      <c r="C13" s="650"/>
      <c r="D13" s="650"/>
      <c r="E13" s="650"/>
      <c r="F13" s="650"/>
      <c r="G13" s="650"/>
      <c r="H13" s="650"/>
      <c r="I13" s="650"/>
      <c r="J13" s="650"/>
      <c r="K13" s="650"/>
      <c r="L13" s="650"/>
      <c r="M13" s="650"/>
      <c r="N13" s="650"/>
      <c r="O13" s="650"/>
      <c r="P13" s="650"/>
      <c r="Q13" s="650"/>
      <c r="R13" s="650"/>
      <c r="S13" s="650"/>
      <c r="T13" s="650"/>
      <c r="AA13" s="663" t="s">
        <v>373</v>
      </c>
      <c r="AB13" s="663"/>
      <c r="AC13" s="663"/>
      <c r="AD13" s="667" t="s">
        <v>328</v>
      </c>
      <c r="AE13" s="667"/>
    </row>
    <row r="14" spans="1:32" s="172" customFormat="1" ht="23.25" customHeight="1" x14ac:dyDescent="0.2">
      <c r="B14" s="647" t="s">
        <v>374</v>
      </c>
      <c r="C14" s="647"/>
      <c r="D14" s="647"/>
      <c r="E14" s="647"/>
      <c r="F14" s="647"/>
      <c r="G14" s="647"/>
      <c r="H14" s="647"/>
      <c r="I14" s="647"/>
      <c r="J14" s="647"/>
      <c r="K14" s="647"/>
      <c r="L14" s="647"/>
      <c r="M14" s="647"/>
      <c r="N14" s="527" t="s">
        <v>329</v>
      </c>
      <c r="O14" s="647" t="s">
        <v>330</v>
      </c>
      <c r="P14" s="647"/>
      <c r="Q14" s="647"/>
      <c r="R14" s="647"/>
      <c r="S14" s="647"/>
      <c r="T14" s="647"/>
      <c r="X14" s="524"/>
      <c r="Y14" s="524"/>
      <c r="Z14" s="524" t="s">
        <v>331</v>
      </c>
      <c r="AA14" s="664"/>
      <c r="AB14" s="665"/>
      <c r="AC14" s="666"/>
      <c r="AD14" s="668"/>
      <c r="AE14" s="669"/>
    </row>
    <row r="15" spans="1:32" s="172" customFormat="1" ht="15" customHeight="1" thickBot="1" x14ac:dyDescent="0.25">
      <c r="B15" s="650" t="s">
        <v>332</v>
      </c>
      <c r="C15" s="650"/>
      <c r="D15" s="650"/>
      <c r="E15" s="650"/>
      <c r="F15" s="650"/>
      <c r="G15" s="650"/>
      <c r="H15" s="650"/>
      <c r="I15" s="651" t="s">
        <v>333</v>
      </c>
      <c r="J15" s="651"/>
      <c r="K15" s="651"/>
      <c r="L15" s="651"/>
      <c r="M15" s="651"/>
      <c r="N15" s="651"/>
      <c r="O15" s="651"/>
      <c r="P15" s="651"/>
      <c r="X15" s="524"/>
      <c r="Y15" s="524"/>
      <c r="Z15" s="524" t="s">
        <v>334</v>
      </c>
      <c r="AA15" s="652" t="s">
        <v>335</v>
      </c>
      <c r="AB15" s="652"/>
      <c r="AC15" s="652"/>
      <c r="AD15" s="652"/>
      <c r="AE15" s="652"/>
    </row>
    <row r="16" spans="1:32" s="172" customFormat="1" ht="15" customHeight="1" x14ac:dyDescent="0.2">
      <c r="B16" s="526" t="s">
        <v>336</v>
      </c>
      <c r="C16" s="526"/>
      <c r="D16" s="526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6"/>
      <c r="R16" s="526"/>
      <c r="S16" s="526"/>
      <c r="T16" s="526"/>
      <c r="U16" s="526"/>
      <c r="V16" s="526"/>
      <c r="W16" s="526"/>
      <c r="X16" s="526"/>
      <c r="Y16" s="526"/>
      <c r="Z16" s="526"/>
      <c r="AA16" s="526"/>
      <c r="AB16" s="526"/>
      <c r="AC16" s="526"/>
      <c r="AD16" s="526"/>
      <c r="AE16" s="526"/>
    </row>
    <row r="17" spans="2:32" s="172" customFormat="1" ht="12" customHeight="1" x14ac:dyDescent="0.2">
      <c r="B17" s="647" t="s">
        <v>885</v>
      </c>
      <c r="C17" s="647"/>
      <c r="D17" s="647"/>
      <c r="E17" s="647"/>
      <c r="F17" s="647"/>
      <c r="G17" s="647"/>
      <c r="H17" s="647"/>
      <c r="I17" s="647"/>
      <c r="J17" s="647"/>
      <c r="K17" s="647"/>
      <c r="L17" s="647"/>
      <c r="M17" s="647"/>
      <c r="N17" s="647"/>
      <c r="O17" s="647"/>
      <c r="P17" s="647"/>
      <c r="Q17" s="647"/>
      <c r="R17" s="647"/>
      <c r="S17" s="647"/>
      <c r="T17" s="647"/>
      <c r="U17" s="647"/>
      <c r="V17" s="647"/>
      <c r="W17" s="647"/>
      <c r="X17" s="647"/>
      <c r="Y17" s="647"/>
      <c r="AF17" s="172" t="s">
        <v>244</v>
      </c>
    </row>
    <row r="18" spans="2:32" s="172" customFormat="1" ht="27.75" customHeight="1" x14ac:dyDescent="0.2"/>
    <row r="19" spans="2:32" s="172" customFormat="1" ht="15.75" customHeight="1" x14ac:dyDescent="0.2"/>
    <row r="20" spans="2:32" s="172" customFormat="1" ht="3.6" customHeight="1" x14ac:dyDescent="0.2"/>
    <row r="21" spans="2:32" s="250" customFormat="1" ht="30" customHeight="1" thickBot="1" x14ac:dyDescent="0.25">
      <c r="D21" s="648" t="s">
        <v>237</v>
      </c>
      <c r="E21" s="648"/>
      <c r="F21" s="649" t="s">
        <v>238</v>
      </c>
      <c r="G21" s="649"/>
      <c r="H21" s="649"/>
      <c r="I21" s="649"/>
      <c r="J21" s="649"/>
      <c r="K21" s="649"/>
      <c r="L21" s="649"/>
      <c r="M21" s="649"/>
      <c r="N21" s="649"/>
      <c r="O21" s="649"/>
      <c r="P21" s="649"/>
      <c r="Q21" s="649"/>
      <c r="R21" s="649"/>
      <c r="S21" s="649" t="s">
        <v>239</v>
      </c>
      <c r="T21" s="649"/>
      <c r="U21" s="649"/>
      <c r="V21" s="528" t="s">
        <v>886</v>
      </c>
      <c r="W21" s="648" t="s">
        <v>524</v>
      </c>
      <c r="X21" s="648"/>
      <c r="Y21" s="648"/>
      <c r="Z21" s="648"/>
      <c r="AA21" s="648"/>
      <c r="AB21" s="648" t="s">
        <v>396</v>
      </c>
      <c r="AC21" s="648"/>
      <c r="AD21" s="648"/>
      <c r="AE21" s="648"/>
      <c r="AF21" s="250" t="s">
        <v>244</v>
      </c>
    </row>
    <row r="22" spans="2:32" s="172" customFormat="1" ht="20.100000000000001" customHeight="1" x14ac:dyDescent="0.2">
      <c r="D22" s="251"/>
      <c r="E22" s="252"/>
      <c r="F22" s="643" t="s">
        <v>240</v>
      </c>
      <c r="G22" s="643"/>
      <c r="H22" s="643"/>
      <c r="I22" s="643"/>
      <c r="J22" s="643"/>
      <c r="K22" s="643"/>
      <c r="L22" s="643"/>
      <c r="M22" s="643"/>
      <c r="N22" s="643"/>
      <c r="O22" s="643"/>
      <c r="P22" s="643"/>
      <c r="Q22" s="643"/>
      <c r="R22" s="643"/>
      <c r="S22" s="253"/>
      <c r="U22" s="254"/>
      <c r="V22" s="255"/>
      <c r="W22" s="256"/>
      <c r="X22" s="257"/>
      <c r="Y22" s="257"/>
      <c r="Z22" s="257"/>
      <c r="AA22" s="258"/>
      <c r="AB22" s="256"/>
      <c r="AC22" s="257"/>
      <c r="AD22" s="257"/>
      <c r="AE22" s="259"/>
    </row>
    <row r="23" spans="2:32" ht="12.75" customHeight="1" x14ac:dyDescent="0.2">
      <c r="D23" s="253"/>
      <c r="E23" s="254"/>
      <c r="F23" s="644" t="s">
        <v>241</v>
      </c>
      <c r="G23" s="644"/>
      <c r="H23" s="644"/>
      <c r="I23" s="644"/>
      <c r="J23" s="644"/>
      <c r="K23" s="644"/>
      <c r="L23" s="644"/>
      <c r="M23" s="644"/>
      <c r="N23" s="644"/>
      <c r="O23" s="644"/>
      <c r="P23" s="644"/>
      <c r="Q23" s="644"/>
      <c r="R23" s="644"/>
      <c r="S23" s="253"/>
      <c r="U23" s="254"/>
      <c r="V23" s="260"/>
      <c r="W23" s="253"/>
      <c r="AA23" s="254"/>
      <c r="AB23" s="253"/>
      <c r="AE23" s="261"/>
    </row>
    <row r="24" spans="2:32" ht="12.75" customHeight="1" x14ac:dyDescent="0.2">
      <c r="D24" s="529"/>
      <c r="E24" s="530"/>
      <c r="F24" s="645" t="s">
        <v>242</v>
      </c>
      <c r="G24" s="645"/>
      <c r="H24" s="645"/>
      <c r="I24" s="645"/>
      <c r="J24" s="645"/>
      <c r="K24" s="645"/>
      <c r="L24" s="645"/>
      <c r="M24" s="645"/>
      <c r="N24" s="645"/>
      <c r="O24" s="645"/>
      <c r="P24" s="645"/>
      <c r="Q24" s="645"/>
      <c r="R24" s="645"/>
      <c r="S24" s="646" t="s">
        <v>525</v>
      </c>
      <c r="T24" s="646"/>
      <c r="U24" s="646"/>
      <c r="V24" s="531">
        <v>5877000</v>
      </c>
      <c r="W24" s="625">
        <v>6743000</v>
      </c>
      <c r="X24" s="625"/>
      <c r="Y24" s="625"/>
      <c r="Z24" s="625"/>
      <c r="AA24" s="625"/>
      <c r="AB24" s="626">
        <v>8476000</v>
      </c>
      <c r="AC24" s="626"/>
      <c r="AD24" s="626"/>
      <c r="AE24" s="626"/>
    </row>
    <row r="25" spans="2:32" s="172" customFormat="1" ht="12.75" hidden="1" customHeight="1" x14ac:dyDescent="0.2">
      <c r="D25" s="529"/>
      <c r="E25" s="530"/>
      <c r="F25" s="532"/>
      <c r="G25" s="624" t="s">
        <v>245</v>
      </c>
      <c r="H25" s="624"/>
      <c r="I25" s="624"/>
      <c r="J25" s="624"/>
      <c r="K25" s="624"/>
      <c r="L25" s="624"/>
      <c r="M25" s="624"/>
      <c r="N25" s="624"/>
      <c r="O25" s="624"/>
      <c r="P25" s="624"/>
      <c r="Q25" s="624"/>
      <c r="R25" s="624"/>
      <c r="S25" s="621" t="s">
        <v>526</v>
      </c>
      <c r="T25" s="621"/>
      <c r="U25" s="621"/>
      <c r="V25" s="533">
        <v>0</v>
      </c>
      <c r="W25" s="631">
        <v>0</v>
      </c>
      <c r="X25" s="631"/>
      <c r="Y25" s="631"/>
      <c r="Z25" s="631"/>
      <c r="AA25" s="631"/>
      <c r="AB25" s="632">
        <v>0</v>
      </c>
      <c r="AC25" s="632"/>
      <c r="AD25" s="632"/>
      <c r="AE25" s="632"/>
    </row>
    <row r="26" spans="2:32" s="172" customFormat="1" ht="12.75" hidden="1" customHeight="1" x14ac:dyDescent="0.2">
      <c r="D26" s="534"/>
      <c r="E26" s="535"/>
      <c r="F26" s="536"/>
      <c r="G26" s="617" t="s">
        <v>246</v>
      </c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18" t="s">
        <v>527</v>
      </c>
      <c r="T26" s="618"/>
      <c r="U26" s="618"/>
      <c r="V26" s="537">
        <v>0</v>
      </c>
      <c r="W26" s="639">
        <v>0</v>
      </c>
      <c r="X26" s="639"/>
      <c r="Y26" s="639"/>
      <c r="Z26" s="639"/>
      <c r="AA26" s="639"/>
      <c r="AB26" s="640">
        <v>0</v>
      </c>
      <c r="AC26" s="640"/>
      <c r="AD26" s="640"/>
      <c r="AE26" s="640"/>
    </row>
    <row r="27" spans="2:32" s="172" customFormat="1" ht="12.75" hidden="1" customHeight="1" x14ac:dyDescent="0.2">
      <c r="B27" s="538"/>
      <c r="C27" s="538"/>
      <c r="D27" s="529"/>
      <c r="E27" s="530"/>
      <c r="F27" s="262"/>
      <c r="G27" s="539"/>
      <c r="H27" s="539"/>
      <c r="I27" s="539"/>
      <c r="J27" s="539"/>
      <c r="K27" s="539"/>
      <c r="L27" s="539"/>
      <c r="M27" s="539"/>
      <c r="N27" s="539"/>
      <c r="O27" s="539"/>
      <c r="P27" s="539"/>
      <c r="Q27" s="539"/>
      <c r="R27" s="539"/>
      <c r="S27" s="540"/>
      <c r="T27" s="541"/>
      <c r="U27" s="542"/>
      <c r="V27" s="533">
        <v>0</v>
      </c>
      <c r="W27" s="631">
        <v>0</v>
      </c>
      <c r="X27" s="631"/>
      <c r="Y27" s="631"/>
      <c r="Z27" s="631"/>
      <c r="AA27" s="631"/>
      <c r="AB27" s="632">
        <v>0</v>
      </c>
      <c r="AC27" s="632"/>
      <c r="AD27" s="632"/>
      <c r="AE27" s="632"/>
    </row>
    <row r="28" spans="2:32" ht="12.75" customHeight="1" x14ac:dyDescent="0.2">
      <c r="D28" s="534"/>
      <c r="E28" s="535"/>
      <c r="F28" s="641" t="s">
        <v>247</v>
      </c>
      <c r="G28" s="641"/>
      <c r="H28" s="641"/>
      <c r="I28" s="641"/>
      <c r="J28" s="641"/>
      <c r="K28" s="641"/>
      <c r="L28" s="641"/>
      <c r="M28" s="641"/>
      <c r="N28" s="641"/>
      <c r="O28" s="641"/>
      <c r="P28" s="641"/>
      <c r="Q28" s="641"/>
      <c r="R28" s="641"/>
      <c r="S28" s="618" t="s">
        <v>528</v>
      </c>
      <c r="T28" s="618"/>
      <c r="U28" s="618"/>
      <c r="V28" s="537">
        <v>0</v>
      </c>
      <c r="W28" s="639">
        <v>0</v>
      </c>
      <c r="X28" s="639"/>
      <c r="Y28" s="639"/>
      <c r="Z28" s="639"/>
      <c r="AA28" s="639"/>
      <c r="AB28" s="640">
        <v>0</v>
      </c>
      <c r="AC28" s="640"/>
      <c r="AD28" s="640"/>
      <c r="AE28" s="640"/>
    </row>
    <row r="29" spans="2:32" s="172" customFormat="1" ht="36.75" hidden="1" customHeight="1" x14ac:dyDescent="0.2">
      <c r="D29" s="529"/>
      <c r="E29" s="530"/>
      <c r="F29" s="532"/>
      <c r="G29" s="624" t="s">
        <v>248</v>
      </c>
      <c r="H29" s="624"/>
      <c r="I29" s="624"/>
      <c r="J29" s="624"/>
      <c r="K29" s="624"/>
      <c r="L29" s="624"/>
      <c r="M29" s="624"/>
      <c r="N29" s="624"/>
      <c r="O29" s="624"/>
      <c r="P29" s="624"/>
      <c r="Q29" s="624"/>
      <c r="R29" s="624"/>
      <c r="S29" s="621" t="s">
        <v>529</v>
      </c>
      <c r="T29" s="621"/>
      <c r="U29" s="621"/>
      <c r="V29" s="533">
        <v>0</v>
      </c>
      <c r="W29" s="631">
        <v>0</v>
      </c>
      <c r="X29" s="631"/>
      <c r="Y29" s="631"/>
      <c r="Z29" s="631"/>
      <c r="AA29" s="631"/>
      <c r="AB29" s="632">
        <v>0</v>
      </c>
      <c r="AC29" s="632"/>
      <c r="AD29" s="632"/>
      <c r="AE29" s="632"/>
    </row>
    <row r="30" spans="2:32" s="172" customFormat="1" ht="36.75" hidden="1" customHeight="1" x14ac:dyDescent="0.2">
      <c r="D30" s="534"/>
      <c r="E30" s="535"/>
      <c r="F30" s="536"/>
      <c r="G30" s="617" t="s">
        <v>249</v>
      </c>
      <c r="H30" s="617"/>
      <c r="I30" s="617"/>
      <c r="J30" s="617"/>
      <c r="K30" s="617"/>
      <c r="L30" s="617"/>
      <c r="M30" s="617"/>
      <c r="N30" s="617"/>
      <c r="O30" s="617"/>
      <c r="P30" s="617"/>
      <c r="Q30" s="617"/>
      <c r="R30" s="617"/>
      <c r="S30" s="618" t="s">
        <v>530</v>
      </c>
      <c r="T30" s="618"/>
      <c r="U30" s="618"/>
      <c r="V30" s="537">
        <v>0</v>
      </c>
      <c r="W30" s="639">
        <v>0</v>
      </c>
      <c r="X30" s="639"/>
      <c r="Y30" s="639"/>
      <c r="Z30" s="639"/>
      <c r="AA30" s="639"/>
      <c r="AB30" s="640">
        <v>0</v>
      </c>
      <c r="AC30" s="640"/>
      <c r="AD30" s="640"/>
      <c r="AE30" s="640"/>
    </row>
    <row r="31" spans="2:32" s="172" customFormat="1" ht="12.75" hidden="1" customHeight="1" x14ac:dyDescent="0.2">
      <c r="B31" s="538"/>
      <c r="C31" s="538"/>
      <c r="D31" s="529"/>
      <c r="E31" s="530"/>
      <c r="F31" s="262"/>
      <c r="G31" s="539"/>
      <c r="H31" s="539"/>
      <c r="I31" s="539"/>
      <c r="J31" s="539"/>
      <c r="K31" s="539"/>
      <c r="L31" s="539"/>
      <c r="M31" s="539"/>
      <c r="N31" s="539"/>
      <c r="O31" s="539"/>
      <c r="P31" s="539"/>
      <c r="Q31" s="539"/>
      <c r="R31" s="539"/>
      <c r="S31" s="540"/>
      <c r="T31" s="541"/>
      <c r="U31" s="542"/>
      <c r="V31" s="533">
        <v>0</v>
      </c>
      <c r="W31" s="631">
        <v>0</v>
      </c>
      <c r="X31" s="631"/>
      <c r="Y31" s="631"/>
      <c r="Z31" s="631"/>
      <c r="AA31" s="631"/>
      <c r="AB31" s="632">
        <v>0</v>
      </c>
      <c r="AC31" s="632"/>
      <c r="AD31" s="632"/>
      <c r="AE31" s="632"/>
    </row>
    <row r="32" spans="2:32" ht="12.75" customHeight="1" x14ac:dyDescent="0.2">
      <c r="D32" s="534"/>
      <c r="E32" s="535"/>
      <c r="F32" s="641" t="s">
        <v>250</v>
      </c>
      <c r="G32" s="641"/>
      <c r="H32" s="641"/>
      <c r="I32" s="641"/>
      <c r="J32" s="641"/>
      <c r="K32" s="641"/>
      <c r="L32" s="641"/>
      <c r="M32" s="641"/>
      <c r="N32" s="641"/>
      <c r="O32" s="641"/>
      <c r="P32" s="641"/>
      <c r="Q32" s="641"/>
      <c r="R32" s="641"/>
      <c r="S32" s="618" t="s">
        <v>531</v>
      </c>
      <c r="T32" s="618"/>
      <c r="U32" s="618"/>
      <c r="V32" s="543">
        <v>4857000</v>
      </c>
      <c r="W32" s="629">
        <v>4057000</v>
      </c>
      <c r="X32" s="629"/>
      <c r="Y32" s="629"/>
      <c r="Z32" s="629"/>
      <c r="AA32" s="629"/>
      <c r="AB32" s="640">
        <v>0</v>
      </c>
      <c r="AC32" s="640"/>
      <c r="AD32" s="640"/>
      <c r="AE32" s="640"/>
    </row>
    <row r="33" spans="2:31" s="172" customFormat="1" ht="12.75" hidden="1" customHeight="1" x14ac:dyDescent="0.2">
      <c r="B33" s="538"/>
      <c r="C33" s="538"/>
      <c r="D33" s="529"/>
      <c r="E33" s="530"/>
      <c r="F33" s="262"/>
      <c r="G33" s="539"/>
      <c r="H33" s="539"/>
      <c r="I33" s="539"/>
      <c r="J33" s="539"/>
      <c r="K33" s="539"/>
      <c r="L33" s="539"/>
      <c r="M33" s="539"/>
      <c r="N33" s="539"/>
      <c r="O33" s="539"/>
      <c r="P33" s="539"/>
      <c r="Q33" s="539"/>
      <c r="R33" s="539"/>
      <c r="S33" s="540"/>
      <c r="T33" s="541"/>
      <c r="U33" s="542"/>
      <c r="V33" s="533">
        <v>0</v>
      </c>
      <c r="W33" s="631">
        <v>0</v>
      </c>
      <c r="X33" s="631"/>
      <c r="Y33" s="631"/>
      <c r="Z33" s="631"/>
      <c r="AA33" s="631"/>
      <c r="AB33" s="632">
        <v>0</v>
      </c>
      <c r="AC33" s="632"/>
      <c r="AD33" s="632"/>
      <c r="AE33" s="632"/>
    </row>
    <row r="34" spans="2:31" ht="12.75" customHeight="1" x14ac:dyDescent="0.2">
      <c r="D34" s="534"/>
      <c r="E34" s="535"/>
      <c r="F34" s="641" t="s">
        <v>251</v>
      </c>
      <c r="G34" s="641"/>
      <c r="H34" s="641"/>
      <c r="I34" s="641"/>
      <c r="J34" s="641"/>
      <c r="K34" s="641"/>
      <c r="L34" s="641"/>
      <c r="M34" s="641"/>
      <c r="N34" s="641"/>
      <c r="O34" s="641"/>
      <c r="P34" s="641"/>
      <c r="Q34" s="641"/>
      <c r="R34" s="641"/>
      <c r="S34" s="618" t="s">
        <v>532</v>
      </c>
      <c r="T34" s="618"/>
      <c r="U34" s="618"/>
      <c r="V34" s="537">
        <v>0</v>
      </c>
      <c r="W34" s="639">
        <v>0</v>
      </c>
      <c r="X34" s="639"/>
      <c r="Y34" s="639"/>
      <c r="Z34" s="639"/>
      <c r="AA34" s="639"/>
      <c r="AB34" s="640">
        <v>0</v>
      </c>
      <c r="AC34" s="640"/>
      <c r="AD34" s="640"/>
      <c r="AE34" s="640"/>
    </row>
    <row r="35" spans="2:31" s="172" customFormat="1" ht="12.75" hidden="1" customHeight="1" x14ac:dyDescent="0.2">
      <c r="B35" s="538"/>
      <c r="C35" s="538"/>
      <c r="D35" s="529"/>
      <c r="E35" s="530"/>
      <c r="F35" s="262"/>
      <c r="G35" s="539"/>
      <c r="H35" s="539"/>
      <c r="I35" s="539"/>
      <c r="J35" s="539"/>
      <c r="K35" s="539"/>
      <c r="L35" s="539"/>
      <c r="M35" s="539"/>
      <c r="N35" s="539"/>
      <c r="O35" s="539"/>
      <c r="P35" s="539"/>
      <c r="Q35" s="539"/>
      <c r="R35" s="539"/>
      <c r="S35" s="540"/>
      <c r="T35" s="541"/>
      <c r="U35" s="542"/>
      <c r="V35" s="533">
        <v>0</v>
      </c>
      <c r="W35" s="631">
        <v>0</v>
      </c>
      <c r="X35" s="631"/>
      <c r="Y35" s="631"/>
      <c r="Z35" s="631"/>
      <c r="AA35" s="631"/>
      <c r="AB35" s="632">
        <v>0</v>
      </c>
      <c r="AC35" s="632"/>
      <c r="AD35" s="632"/>
      <c r="AE35" s="632"/>
    </row>
    <row r="36" spans="2:31" ht="12.75" customHeight="1" x14ac:dyDescent="0.2">
      <c r="D36" s="534"/>
      <c r="E36" s="535"/>
      <c r="F36" s="641" t="s">
        <v>252</v>
      </c>
      <c r="G36" s="641"/>
      <c r="H36" s="641"/>
      <c r="I36" s="641"/>
      <c r="J36" s="641"/>
      <c r="K36" s="641"/>
      <c r="L36" s="641"/>
      <c r="M36" s="641"/>
      <c r="N36" s="641"/>
      <c r="O36" s="641"/>
      <c r="P36" s="641"/>
      <c r="Q36" s="641"/>
      <c r="R36" s="641"/>
      <c r="S36" s="618" t="s">
        <v>533</v>
      </c>
      <c r="T36" s="618"/>
      <c r="U36" s="618"/>
      <c r="V36" s="543">
        <v>706142000</v>
      </c>
      <c r="W36" s="629">
        <v>752544000</v>
      </c>
      <c r="X36" s="629"/>
      <c r="Y36" s="629"/>
      <c r="Z36" s="629"/>
      <c r="AA36" s="629"/>
      <c r="AB36" s="630">
        <v>507562000</v>
      </c>
      <c r="AC36" s="630"/>
      <c r="AD36" s="630"/>
      <c r="AE36" s="630"/>
    </row>
    <row r="37" spans="2:31" s="172" customFormat="1" ht="12.75" hidden="1" customHeight="1" x14ac:dyDescent="0.2">
      <c r="D37" s="529"/>
      <c r="E37" s="530"/>
      <c r="F37" s="532"/>
      <c r="G37" s="624" t="s">
        <v>337</v>
      </c>
      <c r="H37" s="624"/>
      <c r="I37" s="624"/>
      <c r="J37" s="624"/>
      <c r="K37" s="624"/>
      <c r="L37" s="624"/>
      <c r="M37" s="624"/>
      <c r="N37" s="624"/>
      <c r="O37" s="624"/>
      <c r="P37" s="624"/>
      <c r="Q37" s="624"/>
      <c r="R37" s="624"/>
      <c r="S37" s="621" t="s">
        <v>534</v>
      </c>
      <c r="T37" s="621"/>
      <c r="U37" s="621"/>
      <c r="V37" s="533">
        <v>0</v>
      </c>
      <c r="W37" s="631">
        <v>0</v>
      </c>
      <c r="X37" s="631"/>
      <c r="Y37" s="631"/>
      <c r="Z37" s="631"/>
      <c r="AA37" s="631"/>
      <c r="AB37" s="632">
        <v>0</v>
      </c>
      <c r="AC37" s="632"/>
      <c r="AD37" s="632"/>
      <c r="AE37" s="632"/>
    </row>
    <row r="38" spans="2:31" s="172" customFormat="1" ht="36.75" hidden="1" customHeight="1" x14ac:dyDescent="0.2">
      <c r="D38" s="534"/>
      <c r="E38" s="535"/>
      <c r="F38" s="544"/>
      <c r="G38" s="642" t="s">
        <v>338</v>
      </c>
      <c r="H38" s="642"/>
      <c r="I38" s="642"/>
      <c r="J38" s="642"/>
      <c r="K38" s="642"/>
      <c r="L38" s="642"/>
      <c r="M38" s="642"/>
      <c r="N38" s="642"/>
      <c r="O38" s="642"/>
      <c r="P38" s="642"/>
      <c r="Q38" s="642"/>
      <c r="R38" s="642"/>
      <c r="S38" s="618" t="s">
        <v>535</v>
      </c>
      <c r="T38" s="618"/>
      <c r="U38" s="618"/>
      <c r="V38" s="537">
        <v>0</v>
      </c>
      <c r="W38" s="639">
        <v>0</v>
      </c>
      <c r="X38" s="639"/>
      <c r="Y38" s="639"/>
      <c r="Z38" s="639"/>
      <c r="AA38" s="639"/>
      <c r="AB38" s="640">
        <v>0</v>
      </c>
      <c r="AC38" s="640"/>
      <c r="AD38" s="640"/>
      <c r="AE38" s="640"/>
    </row>
    <row r="39" spans="2:31" s="172" customFormat="1" ht="12.75" hidden="1" customHeight="1" x14ac:dyDescent="0.2">
      <c r="D39" s="534"/>
      <c r="E39" s="535"/>
      <c r="F39" s="536"/>
      <c r="G39" s="617" t="s">
        <v>253</v>
      </c>
      <c r="H39" s="617"/>
      <c r="I39" s="617"/>
      <c r="J39" s="617"/>
      <c r="K39" s="617"/>
      <c r="L39" s="617"/>
      <c r="M39" s="617"/>
      <c r="N39" s="617"/>
      <c r="O39" s="617"/>
      <c r="P39" s="617"/>
      <c r="Q39" s="617"/>
      <c r="R39" s="617"/>
      <c r="S39" s="618" t="s">
        <v>536</v>
      </c>
      <c r="T39" s="618"/>
      <c r="U39" s="618"/>
      <c r="V39" s="537">
        <v>0</v>
      </c>
      <c r="W39" s="639">
        <v>0</v>
      </c>
      <c r="X39" s="639"/>
      <c r="Y39" s="639"/>
      <c r="Z39" s="639"/>
      <c r="AA39" s="639"/>
      <c r="AB39" s="640">
        <v>0</v>
      </c>
      <c r="AC39" s="640"/>
      <c r="AD39" s="640"/>
      <c r="AE39" s="640"/>
    </row>
    <row r="40" spans="2:31" s="172" customFormat="1" ht="12.75" hidden="1" customHeight="1" x14ac:dyDescent="0.2">
      <c r="D40" s="534"/>
      <c r="E40" s="535"/>
      <c r="F40" s="536"/>
      <c r="G40" s="617" t="s">
        <v>254</v>
      </c>
      <c r="H40" s="617"/>
      <c r="I40" s="617"/>
      <c r="J40" s="617"/>
      <c r="K40" s="617"/>
      <c r="L40" s="617"/>
      <c r="M40" s="617"/>
      <c r="N40" s="617"/>
      <c r="O40" s="617"/>
      <c r="P40" s="617"/>
      <c r="Q40" s="617"/>
      <c r="R40" s="617"/>
      <c r="S40" s="618" t="s">
        <v>537</v>
      </c>
      <c r="T40" s="618"/>
      <c r="U40" s="618"/>
      <c r="V40" s="537">
        <v>0</v>
      </c>
      <c r="W40" s="639">
        <v>0</v>
      </c>
      <c r="X40" s="639"/>
      <c r="Y40" s="639"/>
      <c r="Z40" s="639"/>
      <c r="AA40" s="639"/>
      <c r="AB40" s="640">
        <v>0</v>
      </c>
      <c r="AC40" s="640"/>
      <c r="AD40" s="640"/>
      <c r="AE40" s="640"/>
    </row>
    <row r="41" spans="2:31" s="172" customFormat="1" ht="24.75" hidden="1" customHeight="1" x14ac:dyDescent="0.2">
      <c r="D41" s="534"/>
      <c r="E41" s="535"/>
      <c r="F41" s="536"/>
      <c r="G41" s="617" t="s">
        <v>255</v>
      </c>
      <c r="H41" s="617"/>
      <c r="I41" s="617"/>
      <c r="J41" s="617"/>
      <c r="K41" s="617"/>
      <c r="L41" s="617"/>
      <c r="M41" s="617"/>
      <c r="N41" s="617"/>
      <c r="O41" s="617"/>
      <c r="P41" s="617"/>
      <c r="Q41" s="617"/>
      <c r="R41" s="617"/>
      <c r="S41" s="618" t="s">
        <v>538</v>
      </c>
      <c r="T41" s="618"/>
      <c r="U41" s="618"/>
      <c r="V41" s="537">
        <v>0</v>
      </c>
      <c r="W41" s="639">
        <v>0</v>
      </c>
      <c r="X41" s="639"/>
      <c r="Y41" s="639"/>
      <c r="Z41" s="639"/>
      <c r="AA41" s="639"/>
      <c r="AB41" s="640">
        <v>0</v>
      </c>
      <c r="AC41" s="640"/>
      <c r="AD41" s="640"/>
      <c r="AE41" s="640"/>
    </row>
    <row r="42" spans="2:31" s="172" customFormat="1" ht="24.75" hidden="1" customHeight="1" x14ac:dyDescent="0.2">
      <c r="D42" s="534"/>
      <c r="E42" s="535"/>
      <c r="F42" s="536"/>
      <c r="G42" s="617" t="s">
        <v>256</v>
      </c>
      <c r="H42" s="617"/>
      <c r="I42" s="617"/>
      <c r="J42" s="617"/>
      <c r="K42" s="617"/>
      <c r="L42" s="617"/>
      <c r="M42" s="617"/>
      <c r="N42" s="617"/>
      <c r="O42" s="617"/>
      <c r="P42" s="617"/>
      <c r="Q42" s="617"/>
      <c r="R42" s="617"/>
      <c r="S42" s="618" t="s">
        <v>539</v>
      </c>
      <c r="T42" s="618"/>
      <c r="U42" s="618"/>
      <c r="V42" s="537">
        <v>0</v>
      </c>
      <c r="W42" s="639">
        <v>0</v>
      </c>
      <c r="X42" s="639"/>
      <c r="Y42" s="639"/>
      <c r="Z42" s="639"/>
      <c r="AA42" s="639"/>
      <c r="AB42" s="640">
        <v>0</v>
      </c>
      <c r="AC42" s="640"/>
      <c r="AD42" s="640"/>
      <c r="AE42" s="640"/>
    </row>
    <row r="43" spans="2:31" s="172" customFormat="1" ht="12.75" hidden="1" customHeight="1" x14ac:dyDescent="0.2">
      <c r="D43" s="534"/>
      <c r="E43" s="535"/>
      <c r="F43" s="536"/>
      <c r="G43" s="617" t="s">
        <v>257</v>
      </c>
      <c r="H43" s="617"/>
      <c r="I43" s="617"/>
      <c r="J43" s="617"/>
      <c r="K43" s="617"/>
      <c r="L43" s="617"/>
      <c r="M43" s="617"/>
      <c r="N43" s="617"/>
      <c r="O43" s="617"/>
      <c r="P43" s="617"/>
      <c r="Q43" s="617"/>
      <c r="R43" s="617"/>
      <c r="S43" s="618" t="s">
        <v>540</v>
      </c>
      <c r="T43" s="618"/>
      <c r="U43" s="618"/>
      <c r="V43" s="537">
        <v>0</v>
      </c>
      <c r="W43" s="639">
        <v>0</v>
      </c>
      <c r="X43" s="639"/>
      <c r="Y43" s="639"/>
      <c r="Z43" s="639"/>
      <c r="AA43" s="639"/>
      <c r="AB43" s="640">
        <v>0</v>
      </c>
      <c r="AC43" s="640"/>
      <c r="AD43" s="640"/>
      <c r="AE43" s="640"/>
    </row>
    <row r="44" spans="2:31" s="172" customFormat="1" ht="12.75" hidden="1" customHeight="1" x14ac:dyDescent="0.2">
      <c r="D44" s="534"/>
      <c r="E44" s="535"/>
      <c r="F44" s="536"/>
      <c r="G44" s="617" t="s">
        <v>268</v>
      </c>
      <c r="H44" s="617"/>
      <c r="I44" s="617"/>
      <c r="J44" s="617"/>
      <c r="K44" s="617"/>
      <c r="L44" s="617"/>
      <c r="M44" s="617"/>
      <c r="N44" s="617"/>
      <c r="O44" s="617"/>
      <c r="P44" s="617"/>
      <c r="Q44" s="617"/>
      <c r="R44" s="617"/>
      <c r="S44" s="618" t="s">
        <v>541</v>
      </c>
      <c r="T44" s="618"/>
      <c r="U44" s="618"/>
      <c r="V44" s="537">
        <v>0</v>
      </c>
      <c r="W44" s="639">
        <v>0</v>
      </c>
      <c r="X44" s="639"/>
      <c r="Y44" s="639"/>
      <c r="Z44" s="639"/>
      <c r="AA44" s="639"/>
      <c r="AB44" s="640">
        <v>0</v>
      </c>
      <c r="AC44" s="640"/>
      <c r="AD44" s="640"/>
      <c r="AE44" s="640"/>
    </row>
    <row r="45" spans="2:31" s="172" customFormat="1" ht="12.75" hidden="1" customHeight="1" x14ac:dyDescent="0.2">
      <c r="D45" s="534"/>
      <c r="E45" s="535"/>
      <c r="F45" s="536"/>
      <c r="G45" s="617" t="s">
        <v>376</v>
      </c>
      <c r="H45" s="617"/>
      <c r="I45" s="617"/>
      <c r="J45" s="617"/>
      <c r="K45" s="617"/>
      <c r="L45" s="617"/>
      <c r="M45" s="617"/>
      <c r="N45" s="617"/>
      <c r="O45" s="617"/>
      <c r="P45" s="617"/>
      <c r="Q45" s="617"/>
      <c r="R45" s="617"/>
      <c r="S45" s="618" t="s">
        <v>542</v>
      </c>
      <c r="T45" s="618"/>
      <c r="U45" s="618"/>
      <c r="V45" s="537">
        <v>0</v>
      </c>
      <c r="W45" s="639">
        <v>0</v>
      </c>
      <c r="X45" s="639"/>
      <c r="Y45" s="639"/>
      <c r="Z45" s="639"/>
      <c r="AA45" s="639"/>
      <c r="AB45" s="640">
        <v>0</v>
      </c>
      <c r="AC45" s="640"/>
      <c r="AD45" s="640"/>
      <c r="AE45" s="640"/>
    </row>
    <row r="46" spans="2:31" s="172" customFormat="1" ht="12.75" hidden="1" customHeight="1" x14ac:dyDescent="0.2">
      <c r="B46" s="538"/>
      <c r="C46" s="538"/>
      <c r="D46" s="529"/>
      <c r="E46" s="530"/>
      <c r="F46" s="262"/>
      <c r="G46" s="539"/>
      <c r="H46" s="539"/>
      <c r="I46" s="539"/>
      <c r="J46" s="539"/>
      <c r="K46" s="539"/>
      <c r="L46" s="539"/>
      <c r="M46" s="539"/>
      <c r="N46" s="539"/>
      <c r="O46" s="539"/>
      <c r="P46" s="539"/>
      <c r="Q46" s="539"/>
      <c r="R46" s="539"/>
      <c r="S46" s="540"/>
      <c r="T46" s="541"/>
      <c r="U46" s="542"/>
      <c r="V46" s="533">
        <v>0</v>
      </c>
      <c r="W46" s="631">
        <v>0</v>
      </c>
      <c r="X46" s="631"/>
      <c r="Y46" s="631"/>
      <c r="Z46" s="631"/>
      <c r="AA46" s="631"/>
      <c r="AB46" s="632">
        <v>0</v>
      </c>
      <c r="AC46" s="632"/>
      <c r="AD46" s="632"/>
      <c r="AE46" s="632"/>
    </row>
    <row r="47" spans="2:31" ht="24.75" customHeight="1" x14ac:dyDescent="0.2">
      <c r="D47" s="534"/>
      <c r="E47" s="535"/>
      <c r="F47" s="641" t="s">
        <v>339</v>
      </c>
      <c r="G47" s="641"/>
      <c r="H47" s="641"/>
      <c r="I47" s="641"/>
      <c r="J47" s="641"/>
      <c r="K47" s="641"/>
      <c r="L47" s="641"/>
      <c r="M47" s="641"/>
      <c r="N47" s="641"/>
      <c r="O47" s="641"/>
      <c r="P47" s="641"/>
      <c r="Q47" s="641"/>
      <c r="R47" s="641"/>
      <c r="S47" s="618" t="s">
        <v>543</v>
      </c>
      <c r="T47" s="618"/>
      <c r="U47" s="618"/>
      <c r="V47" s="543">
        <v>91525000</v>
      </c>
      <c r="W47" s="629">
        <v>119485000</v>
      </c>
      <c r="X47" s="629"/>
      <c r="Y47" s="629"/>
      <c r="Z47" s="629"/>
      <c r="AA47" s="629"/>
      <c r="AB47" s="630">
        <v>112249000</v>
      </c>
      <c r="AC47" s="630"/>
      <c r="AD47" s="630"/>
      <c r="AE47" s="630"/>
    </row>
    <row r="48" spans="2:31" s="172" customFormat="1" ht="12.75" hidden="1" customHeight="1" x14ac:dyDescent="0.2">
      <c r="D48" s="529"/>
      <c r="E48" s="530"/>
      <c r="F48" s="532"/>
      <c r="G48" s="624" t="s">
        <v>340</v>
      </c>
      <c r="H48" s="624"/>
      <c r="I48" s="624"/>
      <c r="J48" s="624"/>
      <c r="K48" s="624"/>
      <c r="L48" s="624"/>
      <c r="M48" s="624"/>
      <c r="N48" s="624"/>
      <c r="O48" s="624"/>
      <c r="P48" s="624"/>
      <c r="Q48" s="624"/>
      <c r="R48" s="624"/>
      <c r="S48" s="621" t="s">
        <v>544</v>
      </c>
      <c r="T48" s="621"/>
      <c r="U48" s="621"/>
      <c r="V48" s="533">
        <v>0</v>
      </c>
      <c r="W48" s="631">
        <v>0</v>
      </c>
      <c r="X48" s="631"/>
      <c r="Y48" s="631"/>
      <c r="Z48" s="631"/>
      <c r="AA48" s="631"/>
      <c r="AB48" s="632">
        <v>0</v>
      </c>
      <c r="AC48" s="632"/>
      <c r="AD48" s="632"/>
      <c r="AE48" s="632"/>
    </row>
    <row r="49" spans="2:31" s="172" customFormat="1" ht="24.75" hidden="1" customHeight="1" x14ac:dyDescent="0.2">
      <c r="D49" s="534"/>
      <c r="E49" s="535"/>
      <c r="F49" s="536"/>
      <c r="G49" s="617" t="s">
        <v>341</v>
      </c>
      <c r="H49" s="617"/>
      <c r="I49" s="617"/>
      <c r="J49" s="617"/>
      <c r="K49" s="617"/>
      <c r="L49" s="617"/>
      <c r="M49" s="617"/>
      <c r="N49" s="617"/>
      <c r="O49" s="617"/>
      <c r="P49" s="617"/>
      <c r="Q49" s="617"/>
      <c r="R49" s="617"/>
      <c r="S49" s="618" t="s">
        <v>545</v>
      </c>
      <c r="T49" s="618"/>
      <c r="U49" s="618"/>
      <c r="V49" s="537">
        <v>0</v>
      </c>
      <c r="W49" s="639">
        <v>0</v>
      </c>
      <c r="X49" s="639"/>
      <c r="Y49" s="639"/>
      <c r="Z49" s="639"/>
      <c r="AA49" s="639"/>
      <c r="AB49" s="640">
        <v>0</v>
      </c>
      <c r="AC49" s="640"/>
      <c r="AD49" s="640"/>
      <c r="AE49" s="640"/>
    </row>
    <row r="50" spans="2:31" s="172" customFormat="1" ht="24.75" hidden="1" customHeight="1" x14ac:dyDescent="0.2">
      <c r="D50" s="534"/>
      <c r="E50" s="535"/>
      <c r="F50" s="536"/>
      <c r="G50" s="617" t="s">
        <v>342</v>
      </c>
      <c r="H50" s="617"/>
      <c r="I50" s="617"/>
      <c r="J50" s="617"/>
      <c r="K50" s="617"/>
      <c r="L50" s="617"/>
      <c r="M50" s="617"/>
      <c r="N50" s="617"/>
      <c r="O50" s="617"/>
      <c r="P50" s="617"/>
      <c r="Q50" s="617"/>
      <c r="R50" s="617"/>
      <c r="S50" s="618" t="s">
        <v>546</v>
      </c>
      <c r="T50" s="618"/>
      <c r="U50" s="618"/>
      <c r="V50" s="537">
        <v>0</v>
      </c>
      <c r="W50" s="639">
        <v>0</v>
      </c>
      <c r="X50" s="639"/>
      <c r="Y50" s="639"/>
      <c r="Z50" s="639"/>
      <c r="AA50" s="639"/>
      <c r="AB50" s="640">
        <v>0</v>
      </c>
      <c r="AC50" s="640"/>
      <c r="AD50" s="640"/>
      <c r="AE50" s="640"/>
    </row>
    <row r="51" spans="2:31" s="172" customFormat="1" ht="12.75" hidden="1" customHeight="1" x14ac:dyDescent="0.2">
      <c r="D51" s="534"/>
      <c r="E51" s="535"/>
      <c r="F51" s="536"/>
      <c r="G51" s="617" t="s">
        <v>343</v>
      </c>
      <c r="H51" s="617"/>
      <c r="I51" s="617"/>
      <c r="J51" s="617"/>
      <c r="K51" s="617"/>
      <c r="L51" s="617"/>
      <c r="M51" s="617"/>
      <c r="N51" s="617"/>
      <c r="O51" s="617"/>
      <c r="P51" s="617"/>
      <c r="Q51" s="617"/>
      <c r="R51" s="617"/>
      <c r="S51" s="618" t="s">
        <v>547</v>
      </c>
      <c r="T51" s="618"/>
      <c r="U51" s="618"/>
      <c r="V51" s="537">
        <v>0</v>
      </c>
      <c r="W51" s="639">
        <v>0</v>
      </c>
      <c r="X51" s="639"/>
      <c r="Y51" s="639"/>
      <c r="Z51" s="639"/>
      <c r="AA51" s="639"/>
      <c r="AB51" s="640">
        <v>0</v>
      </c>
      <c r="AC51" s="640"/>
      <c r="AD51" s="640"/>
      <c r="AE51" s="640"/>
    </row>
    <row r="52" spans="2:31" s="172" customFormat="1" ht="12.75" hidden="1" customHeight="1" x14ac:dyDescent="0.2">
      <c r="B52" s="538"/>
      <c r="C52" s="538"/>
      <c r="D52" s="529"/>
      <c r="E52" s="530"/>
      <c r="F52" s="262"/>
      <c r="G52" s="539"/>
      <c r="H52" s="539"/>
      <c r="I52" s="539"/>
      <c r="J52" s="539"/>
      <c r="K52" s="539"/>
      <c r="L52" s="539"/>
      <c r="M52" s="539"/>
      <c r="N52" s="539"/>
      <c r="O52" s="539"/>
      <c r="P52" s="539"/>
      <c r="Q52" s="539"/>
      <c r="R52" s="539"/>
      <c r="S52" s="540"/>
      <c r="T52" s="541"/>
      <c r="U52" s="542"/>
      <c r="V52" s="533">
        <v>0</v>
      </c>
      <c r="W52" s="631">
        <v>0</v>
      </c>
      <c r="X52" s="631"/>
      <c r="Y52" s="631"/>
      <c r="Z52" s="631"/>
      <c r="AA52" s="631"/>
      <c r="AB52" s="632">
        <v>0</v>
      </c>
      <c r="AC52" s="632"/>
      <c r="AD52" s="632"/>
      <c r="AE52" s="632"/>
    </row>
    <row r="53" spans="2:31" ht="12.75" customHeight="1" x14ac:dyDescent="0.2">
      <c r="D53" s="534"/>
      <c r="E53" s="535"/>
      <c r="F53" s="641" t="s">
        <v>217</v>
      </c>
      <c r="G53" s="641"/>
      <c r="H53" s="641"/>
      <c r="I53" s="641"/>
      <c r="J53" s="641"/>
      <c r="K53" s="641"/>
      <c r="L53" s="641"/>
      <c r="M53" s="641"/>
      <c r="N53" s="641"/>
      <c r="O53" s="641"/>
      <c r="P53" s="641"/>
      <c r="Q53" s="641"/>
      <c r="R53" s="641"/>
      <c r="S53" s="618" t="s">
        <v>548</v>
      </c>
      <c r="T53" s="618"/>
      <c r="U53" s="618"/>
      <c r="V53" s="543">
        <v>7044609000</v>
      </c>
      <c r="W53" s="629">
        <v>2082173000</v>
      </c>
      <c r="X53" s="629"/>
      <c r="Y53" s="629"/>
      <c r="Z53" s="629"/>
      <c r="AA53" s="629"/>
      <c r="AB53" s="630">
        <v>1955112000</v>
      </c>
      <c r="AC53" s="630"/>
      <c r="AD53" s="630"/>
      <c r="AE53" s="630"/>
    </row>
    <row r="54" spans="2:31" s="172" customFormat="1" ht="12.75" hidden="1" customHeight="1" x14ac:dyDescent="0.2">
      <c r="D54" s="529"/>
      <c r="E54" s="530"/>
      <c r="F54" s="532"/>
      <c r="G54" s="624" t="s">
        <v>285</v>
      </c>
      <c r="H54" s="624"/>
      <c r="I54" s="624"/>
      <c r="J54" s="624"/>
      <c r="K54" s="624"/>
      <c r="L54" s="624"/>
      <c r="M54" s="624"/>
      <c r="N54" s="624"/>
      <c r="O54" s="624"/>
      <c r="P54" s="624"/>
      <c r="Q54" s="624"/>
      <c r="R54" s="624"/>
      <c r="S54" s="621" t="s">
        <v>258</v>
      </c>
      <c r="T54" s="621"/>
      <c r="U54" s="621"/>
      <c r="V54" s="533">
        <v>0</v>
      </c>
      <c r="W54" s="631">
        <v>0</v>
      </c>
      <c r="X54" s="631"/>
      <c r="Y54" s="631"/>
      <c r="Z54" s="631"/>
      <c r="AA54" s="631"/>
      <c r="AB54" s="632">
        <v>0</v>
      </c>
      <c r="AC54" s="632"/>
      <c r="AD54" s="632"/>
      <c r="AE54" s="632"/>
    </row>
    <row r="55" spans="2:31" s="172" customFormat="1" ht="12.75" hidden="1" customHeight="1" x14ac:dyDescent="0.2">
      <c r="B55" s="538"/>
      <c r="C55" s="538"/>
      <c r="D55" s="529"/>
      <c r="E55" s="530"/>
      <c r="F55" s="262"/>
      <c r="G55" s="539"/>
      <c r="H55" s="539"/>
      <c r="I55" s="539"/>
      <c r="J55" s="539"/>
      <c r="K55" s="539"/>
      <c r="L55" s="539"/>
      <c r="M55" s="539"/>
      <c r="N55" s="539"/>
      <c r="O55" s="539"/>
      <c r="P55" s="539"/>
      <c r="Q55" s="539"/>
      <c r="R55" s="539"/>
      <c r="S55" s="540"/>
      <c r="T55" s="541"/>
      <c r="U55" s="542"/>
      <c r="V55" s="533">
        <v>0</v>
      </c>
      <c r="W55" s="631">
        <v>0</v>
      </c>
      <c r="X55" s="631"/>
      <c r="Y55" s="631"/>
      <c r="Z55" s="631"/>
      <c r="AA55" s="631"/>
      <c r="AB55" s="632">
        <v>0</v>
      </c>
      <c r="AC55" s="632"/>
      <c r="AD55" s="632"/>
      <c r="AE55" s="632"/>
    </row>
    <row r="56" spans="2:31" ht="12.75" customHeight="1" x14ac:dyDescent="0.2">
      <c r="D56" s="534"/>
      <c r="E56" s="535"/>
      <c r="F56" s="641" t="s">
        <v>259</v>
      </c>
      <c r="G56" s="641"/>
      <c r="H56" s="641"/>
      <c r="I56" s="641"/>
      <c r="J56" s="641"/>
      <c r="K56" s="641"/>
      <c r="L56" s="641"/>
      <c r="M56" s="641"/>
      <c r="N56" s="641"/>
      <c r="O56" s="641"/>
      <c r="P56" s="641"/>
      <c r="Q56" s="641"/>
      <c r="R56" s="641"/>
      <c r="S56" s="618" t="s">
        <v>549</v>
      </c>
      <c r="T56" s="618"/>
      <c r="U56" s="618"/>
      <c r="V56" s="543">
        <v>480072000</v>
      </c>
      <c r="W56" s="629">
        <v>541614000</v>
      </c>
      <c r="X56" s="629"/>
      <c r="Y56" s="629"/>
      <c r="Z56" s="629"/>
      <c r="AA56" s="629"/>
      <c r="AB56" s="630">
        <v>253231000</v>
      </c>
      <c r="AC56" s="630"/>
      <c r="AD56" s="630"/>
      <c r="AE56" s="630"/>
    </row>
    <row r="57" spans="2:31" s="172" customFormat="1" ht="12.75" hidden="1" customHeight="1" x14ac:dyDescent="0.2">
      <c r="B57" s="538"/>
      <c r="C57" s="538"/>
      <c r="D57" s="529"/>
      <c r="E57" s="530"/>
      <c r="F57" s="262"/>
      <c r="G57" s="539"/>
      <c r="H57" s="539"/>
      <c r="I57" s="539"/>
      <c r="J57" s="539"/>
      <c r="K57" s="539"/>
      <c r="L57" s="539"/>
      <c r="M57" s="539"/>
      <c r="N57" s="539"/>
      <c r="O57" s="539"/>
      <c r="P57" s="539"/>
      <c r="Q57" s="539"/>
      <c r="R57" s="539"/>
      <c r="S57" s="540"/>
      <c r="T57" s="541"/>
      <c r="U57" s="542"/>
      <c r="V57" s="533">
        <v>0</v>
      </c>
      <c r="W57" s="631">
        <v>0</v>
      </c>
      <c r="X57" s="631"/>
      <c r="Y57" s="631"/>
      <c r="Z57" s="631"/>
      <c r="AA57" s="631"/>
      <c r="AB57" s="632">
        <v>0</v>
      </c>
      <c r="AC57" s="632"/>
      <c r="AD57" s="632"/>
      <c r="AE57" s="632"/>
    </row>
    <row r="58" spans="2:31" ht="12.75" customHeight="1" thickBot="1" x14ac:dyDescent="0.25">
      <c r="D58" s="534"/>
      <c r="E58" s="535"/>
      <c r="F58" s="641" t="s">
        <v>260</v>
      </c>
      <c r="G58" s="641"/>
      <c r="H58" s="641"/>
      <c r="I58" s="641"/>
      <c r="J58" s="641"/>
      <c r="K58" s="641"/>
      <c r="L58" s="641"/>
      <c r="M58" s="641"/>
      <c r="N58" s="641"/>
      <c r="O58" s="641"/>
      <c r="P58" s="641"/>
      <c r="Q58" s="641"/>
      <c r="R58" s="641"/>
      <c r="S58" s="618" t="s">
        <v>550</v>
      </c>
      <c r="T58" s="618"/>
      <c r="U58" s="618"/>
      <c r="V58" s="543">
        <v>42661000</v>
      </c>
      <c r="W58" s="629">
        <v>34805000</v>
      </c>
      <c r="X58" s="629"/>
      <c r="Y58" s="629"/>
      <c r="Z58" s="629"/>
      <c r="AA58" s="629"/>
      <c r="AB58" s="630">
        <v>29405000</v>
      </c>
      <c r="AC58" s="630"/>
      <c r="AD58" s="630"/>
      <c r="AE58" s="630"/>
    </row>
    <row r="59" spans="2:31" s="172" customFormat="1" ht="24.75" hidden="1" customHeight="1" x14ac:dyDescent="0.2">
      <c r="D59" s="529"/>
      <c r="E59" s="530"/>
      <c r="F59" s="532"/>
      <c r="G59" s="624" t="s">
        <v>261</v>
      </c>
      <c r="H59" s="624"/>
      <c r="I59" s="624"/>
      <c r="J59" s="624"/>
      <c r="K59" s="624"/>
      <c r="L59" s="624"/>
      <c r="M59" s="624"/>
      <c r="N59" s="624"/>
      <c r="O59" s="624"/>
      <c r="P59" s="624"/>
      <c r="Q59" s="624"/>
      <c r="R59" s="624"/>
      <c r="S59" s="621" t="s">
        <v>551</v>
      </c>
      <c r="T59" s="621"/>
      <c r="U59" s="621"/>
      <c r="V59" s="533">
        <v>0</v>
      </c>
      <c r="W59" s="631">
        <v>0</v>
      </c>
      <c r="X59" s="631"/>
      <c r="Y59" s="631"/>
      <c r="Z59" s="631"/>
      <c r="AA59" s="631"/>
      <c r="AB59" s="632">
        <v>0</v>
      </c>
      <c r="AC59" s="632"/>
      <c r="AD59" s="632"/>
      <c r="AE59" s="632"/>
    </row>
    <row r="60" spans="2:31" s="172" customFormat="1" ht="12.75" hidden="1" customHeight="1" x14ac:dyDescent="0.2">
      <c r="D60" s="534"/>
      <c r="E60" s="535"/>
      <c r="F60" s="536"/>
      <c r="G60" s="617" t="s">
        <v>262</v>
      </c>
      <c r="H60" s="617"/>
      <c r="I60" s="617"/>
      <c r="J60" s="617"/>
      <c r="K60" s="617"/>
      <c r="L60" s="617"/>
      <c r="M60" s="617"/>
      <c r="N60" s="617"/>
      <c r="O60" s="617"/>
      <c r="P60" s="617"/>
      <c r="Q60" s="617"/>
      <c r="R60" s="617"/>
      <c r="S60" s="618" t="s">
        <v>552</v>
      </c>
      <c r="T60" s="618"/>
      <c r="U60" s="618"/>
      <c r="V60" s="537">
        <v>0</v>
      </c>
      <c r="W60" s="639">
        <v>0</v>
      </c>
      <c r="X60" s="639"/>
      <c r="Y60" s="639"/>
      <c r="Z60" s="639"/>
      <c r="AA60" s="639"/>
      <c r="AB60" s="640">
        <v>0</v>
      </c>
      <c r="AC60" s="640"/>
      <c r="AD60" s="640"/>
      <c r="AE60" s="640"/>
    </row>
    <row r="61" spans="2:31" s="172" customFormat="1" ht="12.75" hidden="1" customHeight="1" x14ac:dyDescent="0.2">
      <c r="D61" s="534"/>
      <c r="E61" s="535"/>
      <c r="F61" s="536"/>
      <c r="G61" s="617" t="s">
        <v>268</v>
      </c>
      <c r="H61" s="617"/>
      <c r="I61" s="617"/>
      <c r="J61" s="617"/>
      <c r="K61" s="617"/>
      <c r="L61" s="617"/>
      <c r="M61" s="617"/>
      <c r="N61" s="617"/>
      <c r="O61" s="617"/>
      <c r="P61" s="617"/>
      <c r="Q61" s="617"/>
      <c r="R61" s="617"/>
      <c r="S61" s="618" t="s">
        <v>553</v>
      </c>
      <c r="T61" s="618"/>
      <c r="U61" s="618"/>
      <c r="V61" s="537">
        <v>0</v>
      </c>
      <c r="W61" s="639">
        <v>0</v>
      </c>
      <c r="X61" s="639"/>
      <c r="Y61" s="639"/>
      <c r="Z61" s="639"/>
      <c r="AA61" s="639"/>
      <c r="AB61" s="640">
        <v>0</v>
      </c>
      <c r="AC61" s="640"/>
      <c r="AD61" s="640"/>
      <c r="AE61" s="640"/>
    </row>
    <row r="62" spans="2:31" s="172" customFormat="1" ht="12.75" hidden="1" customHeight="1" x14ac:dyDescent="0.2">
      <c r="B62" s="538"/>
      <c r="C62" s="538"/>
      <c r="D62" s="529"/>
      <c r="E62" s="530"/>
      <c r="F62" s="262"/>
      <c r="G62" s="539"/>
      <c r="H62" s="539"/>
      <c r="I62" s="539"/>
      <c r="J62" s="539"/>
      <c r="K62" s="539"/>
      <c r="L62" s="539"/>
      <c r="M62" s="539"/>
      <c r="N62" s="539"/>
      <c r="O62" s="539"/>
      <c r="P62" s="539"/>
      <c r="Q62" s="539"/>
      <c r="R62" s="539"/>
      <c r="S62" s="540"/>
      <c r="T62" s="541"/>
      <c r="U62" s="542"/>
      <c r="V62" s="533">
        <v>0</v>
      </c>
      <c r="W62" s="631">
        <v>0</v>
      </c>
      <c r="X62" s="631"/>
      <c r="Y62" s="631"/>
      <c r="Z62" s="631"/>
      <c r="AA62" s="631"/>
      <c r="AB62" s="632">
        <v>0</v>
      </c>
      <c r="AC62" s="632"/>
      <c r="AD62" s="632"/>
      <c r="AE62" s="632"/>
    </row>
    <row r="63" spans="2:31" ht="12.75" customHeight="1" thickBot="1" x14ac:dyDescent="0.25">
      <c r="D63" s="545"/>
      <c r="E63" s="546"/>
      <c r="F63" s="619" t="s">
        <v>263</v>
      </c>
      <c r="G63" s="619"/>
      <c r="H63" s="619"/>
      <c r="I63" s="619"/>
      <c r="J63" s="619"/>
      <c r="K63" s="619"/>
      <c r="L63" s="619"/>
      <c r="M63" s="619"/>
      <c r="N63" s="619"/>
      <c r="O63" s="619"/>
      <c r="P63" s="619"/>
      <c r="Q63" s="619"/>
      <c r="R63" s="619"/>
      <c r="S63" s="636" t="s">
        <v>554</v>
      </c>
      <c r="T63" s="636"/>
      <c r="U63" s="636"/>
      <c r="V63" s="547">
        <v>8375743000</v>
      </c>
      <c r="W63" s="637">
        <v>3541421000</v>
      </c>
      <c r="X63" s="637"/>
      <c r="Y63" s="637"/>
      <c r="Z63" s="637"/>
      <c r="AA63" s="637"/>
      <c r="AB63" s="638">
        <v>2866035000</v>
      </c>
      <c r="AC63" s="638"/>
      <c r="AD63" s="638"/>
      <c r="AE63" s="638"/>
    </row>
    <row r="64" spans="2:31" ht="12.75" customHeight="1" x14ac:dyDescent="0.2">
      <c r="D64" s="548"/>
      <c r="E64" s="549"/>
      <c r="F64" s="634" t="s">
        <v>264</v>
      </c>
      <c r="G64" s="634"/>
      <c r="H64" s="634"/>
      <c r="I64" s="634"/>
      <c r="J64" s="634"/>
      <c r="K64" s="634"/>
      <c r="L64" s="634"/>
      <c r="M64" s="634"/>
      <c r="N64" s="634"/>
      <c r="O64" s="634"/>
      <c r="P64" s="634"/>
      <c r="Q64" s="634"/>
      <c r="R64" s="634"/>
      <c r="S64" s="550"/>
      <c r="T64" s="551"/>
      <c r="U64" s="552"/>
      <c r="V64" s="553"/>
      <c r="W64" s="554"/>
      <c r="X64" s="555"/>
      <c r="Y64" s="555"/>
      <c r="Z64" s="555"/>
      <c r="AA64" s="556"/>
      <c r="AB64" s="554"/>
      <c r="AC64" s="555"/>
      <c r="AD64" s="555"/>
      <c r="AE64" s="557"/>
    </row>
    <row r="65" spans="4:31" ht="12.75" customHeight="1" x14ac:dyDescent="0.2">
      <c r="D65" s="529"/>
      <c r="E65" s="530"/>
      <c r="F65" s="635" t="s">
        <v>265</v>
      </c>
      <c r="G65" s="635"/>
      <c r="H65" s="635"/>
      <c r="I65" s="635"/>
      <c r="J65" s="635"/>
      <c r="K65" s="635"/>
      <c r="L65" s="635"/>
      <c r="M65" s="635"/>
      <c r="N65" s="635"/>
      <c r="O65" s="635"/>
      <c r="P65" s="635"/>
      <c r="Q65" s="635"/>
      <c r="R65" s="635"/>
      <c r="S65" s="633" t="s">
        <v>555</v>
      </c>
      <c r="T65" s="633"/>
      <c r="U65" s="633"/>
      <c r="V65" s="531">
        <v>590340000</v>
      </c>
      <c r="W65" s="625">
        <v>765477000</v>
      </c>
      <c r="X65" s="625"/>
      <c r="Y65" s="625"/>
      <c r="Z65" s="625"/>
      <c r="AA65" s="625"/>
      <c r="AB65" s="626">
        <v>795512000</v>
      </c>
      <c r="AC65" s="626"/>
      <c r="AD65" s="626"/>
      <c r="AE65" s="626"/>
    </row>
    <row r="66" spans="4:31" s="172" customFormat="1" ht="12.75" hidden="1" customHeight="1" x14ac:dyDescent="0.2">
      <c r="D66" s="548"/>
      <c r="E66" s="549"/>
      <c r="F66" s="558"/>
      <c r="G66" s="620" t="s">
        <v>243</v>
      </c>
      <c r="H66" s="620"/>
      <c r="I66" s="620"/>
      <c r="J66" s="620"/>
      <c r="K66" s="620"/>
      <c r="L66" s="620"/>
      <c r="M66" s="620"/>
      <c r="N66" s="620"/>
      <c r="O66" s="620"/>
      <c r="P66" s="620"/>
      <c r="Q66" s="620"/>
      <c r="R66" s="620"/>
      <c r="S66" s="550"/>
      <c r="T66" s="551"/>
      <c r="U66" s="552"/>
      <c r="V66" s="553"/>
      <c r="W66" s="554"/>
      <c r="X66" s="555"/>
      <c r="Y66" s="555"/>
      <c r="Z66" s="555"/>
      <c r="AA66" s="556"/>
      <c r="AB66" s="554"/>
      <c r="AC66" s="555"/>
      <c r="AD66" s="555"/>
      <c r="AE66" s="557"/>
    </row>
    <row r="67" spans="4:31" s="172" customFormat="1" ht="12.75" hidden="1" customHeight="1" x14ac:dyDescent="0.2">
      <c r="D67" s="529"/>
      <c r="E67" s="530"/>
      <c r="F67" s="532"/>
      <c r="G67" s="624" t="s">
        <v>266</v>
      </c>
      <c r="H67" s="624"/>
      <c r="I67" s="624"/>
      <c r="J67" s="624"/>
      <c r="K67" s="624"/>
      <c r="L67" s="624"/>
      <c r="M67" s="624"/>
      <c r="N67" s="624"/>
      <c r="O67" s="624"/>
      <c r="P67" s="624"/>
      <c r="Q67" s="624"/>
      <c r="R67" s="624"/>
      <c r="S67" s="621" t="s">
        <v>556</v>
      </c>
      <c r="T67" s="621"/>
      <c r="U67" s="621"/>
      <c r="V67" s="533">
        <v>0</v>
      </c>
      <c r="W67" s="631">
        <v>0</v>
      </c>
      <c r="X67" s="631"/>
      <c r="Y67" s="631"/>
      <c r="Z67" s="631"/>
      <c r="AA67" s="631"/>
      <c r="AB67" s="632">
        <v>0</v>
      </c>
      <c r="AC67" s="632"/>
      <c r="AD67" s="632"/>
      <c r="AE67" s="632"/>
    </row>
    <row r="68" spans="4:31" ht="24.75" customHeight="1" x14ac:dyDescent="0.2">
      <c r="D68" s="534"/>
      <c r="E68" s="535"/>
      <c r="F68" s="617" t="s">
        <v>344</v>
      </c>
      <c r="G68" s="617"/>
      <c r="H68" s="617"/>
      <c r="I68" s="617"/>
      <c r="J68" s="617"/>
      <c r="K68" s="617"/>
      <c r="L68" s="617"/>
      <c r="M68" s="617"/>
      <c r="N68" s="617"/>
      <c r="O68" s="617"/>
      <c r="P68" s="617"/>
      <c r="Q68" s="617"/>
      <c r="R68" s="617"/>
      <c r="S68" s="618" t="s">
        <v>557</v>
      </c>
      <c r="T68" s="618"/>
      <c r="U68" s="618"/>
      <c r="V68" s="543">
        <v>15021000</v>
      </c>
      <c r="W68" s="629">
        <v>30134000</v>
      </c>
      <c r="X68" s="629"/>
      <c r="Y68" s="629"/>
      <c r="Z68" s="629"/>
      <c r="AA68" s="629"/>
      <c r="AB68" s="630">
        <v>67128000</v>
      </c>
      <c r="AC68" s="630"/>
      <c r="AD68" s="630"/>
      <c r="AE68" s="630"/>
    </row>
    <row r="69" spans="4:31" s="172" customFormat="1" ht="12.75" hidden="1" customHeight="1" x14ac:dyDescent="0.2">
      <c r="D69" s="548"/>
      <c r="E69" s="549"/>
      <c r="F69" s="558"/>
      <c r="G69" s="620" t="s">
        <v>243</v>
      </c>
      <c r="H69" s="620"/>
      <c r="I69" s="620"/>
      <c r="J69" s="620"/>
      <c r="K69" s="620"/>
      <c r="L69" s="620"/>
      <c r="M69" s="620"/>
      <c r="N69" s="620"/>
      <c r="O69" s="620"/>
      <c r="P69" s="620"/>
      <c r="Q69" s="620"/>
      <c r="R69" s="620"/>
      <c r="S69" s="550"/>
      <c r="T69" s="551"/>
      <c r="U69" s="552"/>
      <c r="V69" s="553"/>
      <c r="W69" s="554"/>
      <c r="X69" s="555"/>
      <c r="Y69" s="555"/>
      <c r="Z69" s="555"/>
      <c r="AA69" s="556"/>
      <c r="AB69" s="554"/>
      <c r="AC69" s="555"/>
      <c r="AD69" s="555"/>
      <c r="AE69" s="557"/>
    </row>
    <row r="70" spans="4:31" ht="12.75" customHeight="1" x14ac:dyDescent="0.2">
      <c r="D70" s="534"/>
      <c r="E70" s="535"/>
      <c r="F70" s="617" t="s">
        <v>269</v>
      </c>
      <c r="G70" s="617"/>
      <c r="H70" s="617"/>
      <c r="I70" s="617"/>
      <c r="J70" s="617"/>
      <c r="K70" s="617"/>
      <c r="L70" s="617"/>
      <c r="M70" s="617"/>
      <c r="N70" s="617"/>
      <c r="O70" s="617"/>
      <c r="P70" s="617"/>
      <c r="Q70" s="617"/>
      <c r="R70" s="617"/>
      <c r="S70" s="618" t="s">
        <v>558</v>
      </c>
      <c r="T70" s="618"/>
      <c r="U70" s="618"/>
      <c r="V70" s="543">
        <v>25244755000</v>
      </c>
      <c r="W70" s="629">
        <v>25876192000</v>
      </c>
      <c r="X70" s="629"/>
      <c r="Y70" s="629"/>
      <c r="Z70" s="629"/>
      <c r="AA70" s="629"/>
      <c r="AB70" s="630">
        <v>6185914000</v>
      </c>
      <c r="AC70" s="630"/>
      <c r="AD70" s="630"/>
      <c r="AE70" s="630"/>
    </row>
    <row r="71" spans="4:31" ht="12.75" customHeight="1" x14ac:dyDescent="0.2">
      <c r="D71" s="548"/>
      <c r="E71" s="549"/>
      <c r="F71" s="558"/>
      <c r="G71" s="620" t="s">
        <v>243</v>
      </c>
      <c r="H71" s="620"/>
      <c r="I71" s="620"/>
      <c r="J71" s="620"/>
      <c r="K71" s="620"/>
      <c r="L71" s="620"/>
      <c r="M71" s="620"/>
      <c r="N71" s="620"/>
      <c r="O71" s="620"/>
      <c r="P71" s="620"/>
      <c r="Q71" s="620"/>
      <c r="R71" s="620"/>
      <c r="S71" s="550"/>
      <c r="T71" s="551"/>
      <c r="U71" s="552"/>
      <c r="V71" s="553"/>
      <c r="W71" s="554"/>
      <c r="X71" s="555"/>
      <c r="Y71" s="555"/>
      <c r="Z71" s="555"/>
      <c r="AA71" s="556"/>
      <c r="AB71" s="554"/>
      <c r="AC71" s="555"/>
      <c r="AD71" s="555"/>
      <c r="AE71" s="557"/>
    </row>
    <row r="72" spans="4:31" ht="12.75" customHeight="1" x14ac:dyDescent="0.2">
      <c r="D72" s="529"/>
      <c r="E72" s="530"/>
      <c r="F72" s="532"/>
      <c r="G72" s="624" t="s">
        <v>728</v>
      </c>
      <c r="H72" s="624"/>
      <c r="I72" s="624"/>
      <c r="J72" s="624"/>
      <c r="K72" s="624"/>
      <c r="L72" s="624"/>
      <c r="M72" s="624"/>
      <c r="N72" s="624"/>
      <c r="O72" s="624"/>
      <c r="P72" s="624"/>
      <c r="Q72" s="624"/>
      <c r="R72" s="624"/>
      <c r="S72" s="621" t="s">
        <v>729</v>
      </c>
      <c r="T72" s="621"/>
      <c r="U72" s="621"/>
      <c r="V72" s="531">
        <v>6876807000</v>
      </c>
      <c r="W72" s="625">
        <v>6387538000</v>
      </c>
      <c r="X72" s="625"/>
      <c r="Y72" s="625"/>
      <c r="Z72" s="625"/>
      <c r="AA72" s="625"/>
      <c r="AB72" s="626">
        <v>2232732000</v>
      </c>
      <c r="AC72" s="626"/>
      <c r="AD72" s="626"/>
      <c r="AE72" s="626"/>
    </row>
    <row r="73" spans="4:31" ht="12.75" customHeight="1" x14ac:dyDescent="0.2">
      <c r="D73" s="529"/>
      <c r="E73" s="530"/>
      <c r="F73" s="532"/>
      <c r="G73" s="624" t="s">
        <v>730</v>
      </c>
      <c r="H73" s="624"/>
      <c r="I73" s="624"/>
      <c r="J73" s="624"/>
      <c r="K73" s="624"/>
      <c r="L73" s="624"/>
      <c r="M73" s="624"/>
      <c r="N73" s="624"/>
      <c r="O73" s="624"/>
      <c r="P73" s="624"/>
      <c r="Q73" s="624"/>
      <c r="R73" s="624"/>
      <c r="S73" s="621" t="s">
        <v>731</v>
      </c>
      <c r="T73" s="621"/>
      <c r="U73" s="621"/>
      <c r="V73" s="531">
        <v>10071849000</v>
      </c>
      <c r="W73" s="625">
        <v>7265224000</v>
      </c>
      <c r="X73" s="625"/>
      <c r="Y73" s="625"/>
      <c r="Z73" s="625"/>
      <c r="AA73" s="625"/>
      <c r="AB73" s="626">
        <v>1636729000</v>
      </c>
      <c r="AC73" s="626"/>
      <c r="AD73" s="626"/>
      <c r="AE73" s="626"/>
    </row>
    <row r="74" spans="4:31" ht="12.75" customHeight="1" x14ac:dyDescent="0.2">
      <c r="D74" s="529"/>
      <c r="E74" s="530"/>
      <c r="F74" s="532"/>
      <c r="G74" s="624" t="s">
        <v>112</v>
      </c>
      <c r="H74" s="624"/>
      <c r="I74" s="624"/>
      <c r="J74" s="624"/>
      <c r="K74" s="624"/>
      <c r="L74" s="624"/>
      <c r="M74" s="624"/>
      <c r="N74" s="624"/>
      <c r="O74" s="624"/>
      <c r="P74" s="624"/>
      <c r="Q74" s="624"/>
      <c r="R74" s="624"/>
      <c r="S74" s="621" t="s">
        <v>732</v>
      </c>
      <c r="T74" s="621"/>
      <c r="U74" s="621"/>
      <c r="V74" s="531">
        <v>3077000</v>
      </c>
      <c r="W74" s="625">
        <v>1370000</v>
      </c>
      <c r="X74" s="625"/>
      <c r="Y74" s="625"/>
      <c r="Z74" s="625"/>
      <c r="AA74" s="625"/>
      <c r="AB74" s="628">
        <v>523000</v>
      </c>
      <c r="AC74" s="628"/>
      <c r="AD74" s="628"/>
      <c r="AE74" s="628"/>
    </row>
    <row r="75" spans="4:31" ht="24.75" customHeight="1" x14ac:dyDescent="0.2">
      <c r="D75" s="529"/>
      <c r="E75" s="530"/>
      <c r="F75" s="532"/>
      <c r="G75" s="624" t="s">
        <v>113</v>
      </c>
      <c r="H75" s="624"/>
      <c r="I75" s="624"/>
      <c r="J75" s="624"/>
      <c r="K75" s="624"/>
      <c r="L75" s="624"/>
      <c r="M75" s="624"/>
      <c r="N75" s="624"/>
      <c r="O75" s="624"/>
      <c r="P75" s="624"/>
      <c r="Q75" s="624"/>
      <c r="R75" s="624"/>
      <c r="S75" s="621" t="s">
        <v>733</v>
      </c>
      <c r="T75" s="621"/>
      <c r="U75" s="621"/>
      <c r="V75" s="559">
        <v>9000</v>
      </c>
      <c r="W75" s="627">
        <v>12000</v>
      </c>
      <c r="X75" s="627"/>
      <c r="Y75" s="627"/>
      <c r="Z75" s="627"/>
      <c r="AA75" s="627"/>
      <c r="AB75" s="628">
        <v>758000</v>
      </c>
      <c r="AC75" s="628"/>
      <c r="AD75" s="628"/>
      <c r="AE75" s="628"/>
    </row>
    <row r="76" spans="4:31" ht="12.75" customHeight="1" x14ac:dyDescent="0.2">
      <c r="D76" s="529"/>
      <c r="E76" s="530"/>
      <c r="F76" s="532"/>
      <c r="G76" s="624" t="s">
        <v>118</v>
      </c>
      <c r="H76" s="624"/>
      <c r="I76" s="624"/>
      <c r="J76" s="624"/>
      <c r="K76" s="624"/>
      <c r="L76" s="624"/>
      <c r="M76" s="624"/>
      <c r="N76" s="624"/>
      <c r="O76" s="624"/>
      <c r="P76" s="624"/>
      <c r="Q76" s="624"/>
      <c r="R76" s="624"/>
      <c r="S76" s="621" t="s">
        <v>734</v>
      </c>
      <c r="T76" s="621"/>
      <c r="U76" s="621"/>
      <c r="V76" s="560" t="s">
        <v>735</v>
      </c>
      <c r="W76" s="622" t="s">
        <v>735</v>
      </c>
      <c r="X76" s="622"/>
      <c r="Y76" s="622"/>
      <c r="Z76" s="622"/>
      <c r="AA76" s="622"/>
      <c r="AB76" s="623" t="s">
        <v>735</v>
      </c>
      <c r="AC76" s="623"/>
      <c r="AD76" s="623"/>
      <c r="AE76" s="623"/>
    </row>
    <row r="77" spans="4:31" ht="12.75" customHeight="1" x14ac:dyDescent="0.2">
      <c r="D77" s="529"/>
      <c r="E77" s="530"/>
      <c r="F77" s="532"/>
      <c r="G77" s="624" t="s">
        <v>114</v>
      </c>
      <c r="H77" s="624"/>
      <c r="I77" s="624"/>
      <c r="J77" s="624"/>
      <c r="K77" s="624"/>
      <c r="L77" s="624"/>
      <c r="M77" s="624"/>
      <c r="N77" s="624"/>
      <c r="O77" s="624"/>
      <c r="P77" s="624"/>
      <c r="Q77" s="624"/>
      <c r="R77" s="624"/>
      <c r="S77" s="621" t="s">
        <v>736</v>
      </c>
      <c r="T77" s="621"/>
      <c r="U77" s="621"/>
      <c r="V77" s="559">
        <v>177000</v>
      </c>
      <c r="W77" s="627">
        <v>59000</v>
      </c>
      <c r="X77" s="627"/>
      <c r="Y77" s="627"/>
      <c r="Z77" s="627"/>
      <c r="AA77" s="627"/>
      <c r="AB77" s="628">
        <v>60000</v>
      </c>
      <c r="AC77" s="628"/>
      <c r="AD77" s="628"/>
      <c r="AE77" s="628"/>
    </row>
    <row r="78" spans="4:31" ht="24.75" customHeight="1" x14ac:dyDescent="0.2">
      <c r="D78" s="529"/>
      <c r="E78" s="530"/>
      <c r="F78" s="532"/>
      <c r="G78" s="624" t="s">
        <v>115</v>
      </c>
      <c r="H78" s="624"/>
      <c r="I78" s="624"/>
      <c r="J78" s="624"/>
      <c r="K78" s="624"/>
      <c r="L78" s="624"/>
      <c r="M78" s="624"/>
      <c r="N78" s="624"/>
      <c r="O78" s="624"/>
      <c r="P78" s="624"/>
      <c r="Q78" s="624"/>
      <c r="R78" s="624"/>
      <c r="S78" s="621" t="s">
        <v>737</v>
      </c>
      <c r="T78" s="621"/>
      <c r="U78" s="621"/>
      <c r="V78" s="531">
        <v>1440000</v>
      </c>
      <c r="W78" s="625">
        <v>2125000</v>
      </c>
      <c r="X78" s="625"/>
      <c r="Y78" s="625"/>
      <c r="Z78" s="625"/>
      <c r="AA78" s="625"/>
      <c r="AB78" s="626">
        <v>3538000</v>
      </c>
      <c r="AC78" s="626"/>
      <c r="AD78" s="626"/>
      <c r="AE78" s="626"/>
    </row>
    <row r="79" spans="4:31" ht="24.75" customHeight="1" x14ac:dyDescent="0.2">
      <c r="D79" s="529"/>
      <c r="E79" s="530"/>
      <c r="F79" s="532"/>
      <c r="G79" s="624" t="s">
        <v>738</v>
      </c>
      <c r="H79" s="624"/>
      <c r="I79" s="624"/>
      <c r="J79" s="624"/>
      <c r="K79" s="624"/>
      <c r="L79" s="624"/>
      <c r="M79" s="624"/>
      <c r="N79" s="624"/>
      <c r="O79" s="624"/>
      <c r="P79" s="624"/>
      <c r="Q79" s="624"/>
      <c r="R79" s="624"/>
      <c r="S79" s="621" t="s">
        <v>739</v>
      </c>
      <c r="T79" s="621"/>
      <c r="U79" s="621"/>
      <c r="V79" s="560" t="s">
        <v>735</v>
      </c>
      <c r="W79" s="622" t="s">
        <v>735</v>
      </c>
      <c r="X79" s="622"/>
      <c r="Y79" s="622"/>
      <c r="Z79" s="622"/>
      <c r="AA79" s="622"/>
      <c r="AB79" s="623" t="s">
        <v>735</v>
      </c>
      <c r="AC79" s="623"/>
      <c r="AD79" s="623"/>
      <c r="AE79" s="623"/>
    </row>
    <row r="80" spans="4:31" ht="24.75" customHeight="1" x14ac:dyDescent="0.2">
      <c r="D80" s="529"/>
      <c r="E80" s="530"/>
      <c r="F80" s="532"/>
      <c r="G80" s="624" t="s">
        <v>740</v>
      </c>
      <c r="H80" s="624"/>
      <c r="I80" s="624"/>
      <c r="J80" s="624"/>
      <c r="K80" s="624"/>
      <c r="L80" s="624"/>
      <c r="M80" s="624"/>
      <c r="N80" s="624"/>
      <c r="O80" s="624"/>
      <c r="P80" s="624"/>
      <c r="Q80" s="624"/>
      <c r="R80" s="624"/>
      <c r="S80" s="621" t="s">
        <v>741</v>
      </c>
      <c r="T80" s="621"/>
      <c r="U80" s="621"/>
      <c r="V80" s="531">
        <v>1641989000</v>
      </c>
      <c r="W80" s="625">
        <v>1100279000</v>
      </c>
      <c r="X80" s="625"/>
      <c r="Y80" s="625"/>
      <c r="Z80" s="625"/>
      <c r="AA80" s="625"/>
      <c r="AB80" s="626">
        <v>28542000</v>
      </c>
      <c r="AC80" s="626"/>
      <c r="AD80" s="626"/>
      <c r="AE80" s="626"/>
    </row>
    <row r="81" spans="2:32" ht="12.75" customHeight="1" x14ac:dyDescent="0.2">
      <c r="D81" s="529"/>
      <c r="E81" s="530"/>
      <c r="F81" s="532"/>
      <c r="G81" s="624" t="s">
        <v>268</v>
      </c>
      <c r="H81" s="624"/>
      <c r="I81" s="624"/>
      <c r="J81" s="624"/>
      <c r="K81" s="624"/>
      <c r="L81" s="624"/>
      <c r="M81" s="624"/>
      <c r="N81" s="624"/>
      <c r="O81" s="624"/>
      <c r="P81" s="624"/>
      <c r="Q81" s="624"/>
      <c r="R81" s="624"/>
      <c r="S81" s="621" t="s">
        <v>742</v>
      </c>
      <c r="T81" s="621"/>
      <c r="U81" s="621"/>
      <c r="V81" s="531">
        <v>218138000</v>
      </c>
      <c r="W81" s="625">
        <v>103654000</v>
      </c>
      <c r="X81" s="625"/>
      <c r="Y81" s="625"/>
      <c r="Z81" s="625"/>
      <c r="AA81" s="625"/>
      <c r="AB81" s="626">
        <v>84812000</v>
      </c>
      <c r="AC81" s="626"/>
      <c r="AD81" s="626"/>
      <c r="AE81" s="626"/>
    </row>
    <row r="82" spans="2:32" ht="24.75" customHeight="1" x14ac:dyDescent="0.2">
      <c r="D82" s="529"/>
      <c r="E82" s="530"/>
      <c r="F82" s="532"/>
      <c r="G82" s="624" t="s">
        <v>270</v>
      </c>
      <c r="H82" s="624"/>
      <c r="I82" s="624"/>
      <c r="J82" s="624"/>
      <c r="K82" s="624"/>
      <c r="L82" s="624"/>
      <c r="M82" s="624"/>
      <c r="N82" s="624"/>
      <c r="O82" s="624"/>
      <c r="P82" s="624"/>
      <c r="Q82" s="624"/>
      <c r="R82" s="624"/>
      <c r="S82" s="621" t="s">
        <v>743</v>
      </c>
      <c r="T82" s="621"/>
      <c r="U82" s="621"/>
      <c r="V82" s="531">
        <v>5704261000</v>
      </c>
      <c r="W82" s="625">
        <v>10590811000</v>
      </c>
      <c r="X82" s="625"/>
      <c r="Y82" s="625"/>
      <c r="Z82" s="625"/>
      <c r="AA82" s="625"/>
      <c r="AB82" s="626">
        <v>1788415000</v>
      </c>
      <c r="AC82" s="626"/>
      <c r="AD82" s="626"/>
      <c r="AE82" s="626"/>
    </row>
    <row r="83" spans="2:32" ht="12.75" customHeight="1" x14ac:dyDescent="0.2">
      <c r="B83" s="538"/>
      <c r="C83" s="538"/>
      <c r="D83" s="529"/>
      <c r="E83" s="530"/>
      <c r="F83" s="262"/>
      <c r="G83" s="670" t="s">
        <v>744</v>
      </c>
      <c r="H83" s="670"/>
      <c r="I83" s="670"/>
      <c r="J83" s="670"/>
      <c r="K83" s="670"/>
      <c r="L83" s="670"/>
      <c r="M83" s="670"/>
      <c r="N83" s="670"/>
      <c r="O83" s="670"/>
      <c r="P83" s="670"/>
      <c r="Q83" s="670"/>
      <c r="R83" s="670"/>
      <c r="S83" s="621" t="s">
        <v>745</v>
      </c>
      <c r="T83" s="621"/>
      <c r="U83" s="621"/>
      <c r="V83" s="531">
        <v>379187000</v>
      </c>
      <c r="W83" s="625">
        <v>291156000</v>
      </c>
      <c r="X83" s="625"/>
      <c r="Y83" s="625"/>
      <c r="Z83" s="625"/>
      <c r="AA83" s="625"/>
      <c r="AB83" s="626">
        <v>281947000</v>
      </c>
      <c r="AC83" s="626"/>
      <c r="AD83" s="626"/>
      <c r="AE83" s="626"/>
    </row>
    <row r="84" spans="2:32" ht="24.75" customHeight="1" x14ac:dyDescent="0.2">
      <c r="B84" s="538"/>
      <c r="C84" s="538"/>
      <c r="D84" s="529"/>
      <c r="E84" s="530"/>
      <c r="F84" s="262"/>
      <c r="G84" s="670" t="s">
        <v>740</v>
      </c>
      <c r="H84" s="670"/>
      <c r="I84" s="670"/>
      <c r="J84" s="670"/>
      <c r="K84" s="670"/>
      <c r="L84" s="670"/>
      <c r="M84" s="670"/>
      <c r="N84" s="670"/>
      <c r="O84" s="670"/>
      <c r="P84" s="670"/>
      <c r="Q84" s="670"/>
      <c r="R84" s="670"/>
      <c r="S84" s="621" t="s">
        <v>746</v>
      </c>
      <c r="T84" s="621"/>
      <c r="U84" s="621"/>
      <c r="V84" s="531">
        <v>347821000</v>
      </c>
      <c r="W84" s="625">
        <v>133964000</v>
      </c>
      <c r="X84" s="625"/>
      <c r="Y84" s="625"/>
      <c r="Z84" s="625"/>
      <c r="AA84" s="625"/>
      <c r="AB84" s="626">
        <v>127858000</v>
      </c>
      <c r="AC84" s="626"/>
      <c r="AD84" s="626"/>
      <c r="AE84" s="626"/>
    </row>
    <row r="85" spans="2:32" ht="24.75" customHeight="1" x14ac:dyDescent="0.2">
      <c r="D85" s="534"/>
      <c r="E85" s="535"/>
      <c r="F85" s="617" t="s">
        <v>271</v>
      </c>
      <c r="G85" s="617"/>
      <c r="H85" s="617"/>
      <c r="I85" s="617"/>
      <c r="J85" s="617"/>
      <c r="K85" s="617"/>
      <c r="L85" s="617"/>
      <c r="M85" s="617"/>
      <c r="N85" s="617"/>
      <c r="O85" s="617"/>
      <c r="P85" s="617"/>
      <c r="Q85" s="617"/>
      <c r="R85" s="617"/>
      <c r="S85" s="618" t="s">
        <v>559</v>
      </c>
      <c r="T85" s="618"/>
      <c r="U85" s="618"/>
      <c r="V85" s="543">
        <v>1638284000</v>
      </c>
      <c r="W85" s="629">
        <v>1458692000</v>
      </c>
      <c r="X85" s="629"/>
      <c r="Y85" s="629"/>
      <c r="Z85" s="629"/>
      <c r="AA85" s="629"/>
      <c r="AB85" s="630">
        <v>1386445000</v>
      </c>
      <c r="AC85" s="630"/>
      <c r="AD85" s="630"/>
      <c r="AE85" s="630"/>
    </row>
    <row r="86" spans="2:32" s="172" customFormat="1" ht="12.75" hidden="1" customHeight="1" x14ac:dyDescent="0.2">
      <c r="D86" s="548"/>
      <c r="E86" s="549"/>
      <c r="F86" s="558"/>
      <c r="G86" s="620" t="s">
        <v>243</v>
      </c>
      <c r="H86" s="620"/>
      <c r="I86" s="620"/>
      <c r="J86" s="620"/>
      <c r="K86" s="620"/>
      <c r="L86" s="620"/>
      <c r="M86" s="620"/>
      <c r="N86" s="620"/>
      <c r="O86" s="620"/>
      <c r="P86" s="620"/>
      <c r="Q86" s="620"/>
      <c r="R86" s="620"/>
      <c r="S86" s="550"/>
      <c r="T86" s="551"/>
      <c r="U86" s="552"/>
      <c r="V86" s="553"/>
      <c r="W86" s="554"/>
      <c r="X86" s="555"/>
      <c r="Y86" s="555"/>
      <c r="Z86" s="555"/>
      <c r="AA86" s="556"/>
      <c r="AB86" s="554"/>
      <c r="AC86" s="555"/>
      <c r="AD86" s="555"/>
      <c r="AE86" s="557"/>
    </row>
    <row r="87" spans="2:32" ht="24.75" customHeight="1" x14ac:dyDescent="0.2">
      <c r="D87" s="534"/>
      <c r="E87" s="535"/>
      <c r="F87" s="617" t="s">
        <v>272</v>
      </c>
      <c r="G87" s="617"/>
      <c r="H87" s="617"/>
      <c r="I87" s="617"/>
      <c r="J87" s="617"/>
      <c r="K87" s="617"/>
      <c r="L87" s="617"/>
      <c r="M87" s="617"/>
      <c r="N87" s="617"/>
      <c r="O87" s="617"/>
      <c r="P87" s="617"/>
      <c r="Q87" s="617"/>
      <c r="R87" s="617"/>
      <c r="S87" s="618" t="s">
        <v>560</v>
      </c>
      <c r="T87" s="618"/>
      <c r="U87" s="618"/>
      <c r="V87" s="543">
        <v>2444294000</v>
      </c>
      <c r="W87" s="629">
        <v>357622000</v>
      </c>
      <c r="X87" s="629"/>
      <c r="Y87" s="629"/>
      <c r="Z87" s="629"/>
      <c r="AA87" s="629"/>
      <c r="AB87" s="630">
        <v>1029086000</v>
      </c>
      <c r="AC87" s="630"/>
      <c r="AD87" s="630"/>
      <c r="AE87" s="630"/>
    </row>
    <row r="88" spans="2:32" s="172" customFormat="1" ht="12.75" hidden="1" customHeight="1" x14ac:dyDescent="0.2">
      <c r="D88" s="548"/>
      <c r="E88" s="549"/>
      <c r="F88" s="558"/>
      <c r="G88" s="620" t="s">
        <v>243</v>
      </c>
      <c r="H88" s="620"/>
      <c r="I88" s="620"/>
      <c r="J88" s="620"/>
      <c r="K88" s="620"/>
      <c r="L88" s="620"/>
      <c r="M88" s="620"/>
      <c r="N88" s="620"/>
      <c r="O88" s="620"/>
      <c r="P88" s="620"/>
      <c r="Q88" s="620"/>
      <c r="R88" s="620"/>
      <c r="S88" s="550"/>
      <c r="T88" s="551"/>
      <c r="U88" s="552"/>
      <c r="V88" s="553"/>
      <c r="W88" s="554"/>
      <c r="X88" s="555"/>
      <c r="Y88" s="555"/>
      <c r="Z88" s="555"/>
      <c r="AA88" s="556"/>
      <c r="AB88" s="554"/>
      <c r="AC88" s="555"/>
      <c r="AD88" s="555"/>
      <c r="AE88" s="557"/>
    </row>
    <row r="89" spans="2:32" ht="12.75" customHeight="1" thickBot="1" x14ac:dyDescent="0.25">
      <c r="D89" s="534"/>
      <c r="E89" s="535"/>
      <c r="F89" s="617" t="s">
        <v>273</v>
      </c>
      <c r="G89" s="617"/>
      <c r="H89" s="617"/>
      <c r="I89" s="617"/>
      <c r="J89" s="617"/>
      <c r="K89" s="617"/>
      <c r="L89" s="617"/>
      <c r="M89" s="617"/>
      <c r="N89" s="617"/>
      <c r="O89" s="617"/>
      <c r="P89" s="617"/>
      <c r="Q89" s="617"/>
      <c r="R89" s="617"/>
      <c r="S89" s="618" t="s">
        <v>561</v>
      </c>
      <c r="T89" s="618"/>
      <c r="U89" s="618"/>
      <c r="V89" s="543">
        <v>72153000</v>
      </c>
      <c r="W89" s="629">
        <v>1940000</v>
      </c>
      <c r="X89" s="629"/>
      <c r="Y89" s="629"/>
      <c r="Z89" s="629"/>
      <c r="AA89" s="629"/>
      <c r="AB89" s="630">
        <v>1937000</v>
      </c>
      <c r="AC89" s="630"/>
      <c r="AD89" s="630"/>
      <c r="AE89" s="630"/>
    </row>
    <row r="90" spans="2:32" s="172" customFormat="1" ht="12.75" hidden="1" customHeight="1" x14ac:dyDescent="0.2">
      <c r="D90" s="548"/>
      <c r="E90" s="549"/>
      <c r="F90" s="558"/>
      <c r="G90" s="620" t="s">
        <v>243</v>
      </c>
      <c r="H90" s="620"/>
      <c r="I90" s="620"/>
      <c r="J90" s="620"/>
      <c r="K90" s="620"/>
      <c r="L90" s="620"/>
      <c r="M90" s="620"/>
      <c r="N90" s="620"/>
      <c r="O90" s="620"/>
      <c r="P90" s="620"/>
      <c r="Q90" s="620"/>
      <c r="R90" s="620"/>
      <c r="S90" s="550"/>
      <c r="T90" s="551"/>
      <c r="U90" s="552"/>
      <c r="V90" s="553"/>
      <c r="W90" s="554"/>
      <c r="X90" s="555"/>
      <c r="Y90" s="555"/>
      <c r="Z90" s="555"/>
      <c r="AA90" s="556"/>
      <c r="AB90" s="554"/>
      <c r="AC90" s="555"/>
      <c r="AD90" s="555"/>
      <c r="AE90" s="557"/>
    </row>
    <row r="91" spans="2:32" ht="12.75" customHeight="1" thickBot="1" x14ac:dyDescent="0.25">
      <c r="D91" s="534"/>
      <c r="E91" s="535"/>
      <c r="F91" s="671" t="s">
        <v>274</v>
      </c>
      <c r="G91" s="671"/>
      <c r="H91" s="671"/>
      <c r="I91" s="671"/>
      <c r="J91" s="671"/>
      <c r="K91" s="671"/>
      <c r="L91" s="671"/>
      <c r="M91" s="671"/>
      <c r="N91" s="671"/>
      <c r="O91" s="671"/>
      <c r="P91" s="671"/>
      <c r="Q91" s="671"/>
      <c r="R91" s="671"/>
      <c r="S91" s="672" t="s">
        <v>562</v>
      </c>
      <c r="T91" s="672"/>
      <c r="U91" s="672"/>
      <c r="V91" s="561">
        <v>30004847000</v>
      </c>
      <c r="W91" s="673">
        <v>28490057000</v>
      </c>
      <c r="X91" s="673"/>
      <c r="Y91" s="673"/>
      <c r="Z91" s="673"/>
      <c r="AA91" s="673"/>
      <c r="AB91" s="638">
        <v>9466022000</v>
      </c>
      <c r="AC91" s="638"/>
      <c r="AD91" s="638"/>
      <c r="AE91" s="638"/>
    </row>
    <row r="92" spans="2:32" ht="12.75" customHeight="1" thickBot="1" x14ac:dyDescent="0.25">
      <c r="D92" s="529"/>
      <c r="E92" s="530"/>
      <c r="F92" s="674" t="s">
        <v>275</v>
      </c>
      <c r="G92" s="674"/>
      <c r="H92" s="674"/>
      <c r="I92" s="674"/>
      <c r="J92" s="674"/>
      <c r="K92" s="674"/>
      <c r="L92" s="674"/>
      <c r="M92" s="674"/>
      <c r="N92" s="674"/>
      <c r="O92" s="674"/>
      <c r="P92" s="674"/>
      <c r="Q92" s="674"/>
      <c r="R92" s="674"/>
      <c r="S92" s="675" t="s">
        <v>563</v>
      </c>
      <c r="T92" s="675"/>
      <c r="U92" s="675"/>
      <c r="V92" s="562">
        <v>38380590000</v>
      </c>
      <c r="W92" s="676">
        <v>32031478000</v>
      </c>
      <c r="X92" s="676"/>
      <c r="Y92" s="676"/>
      <c r="Z92" s="676"/>
      <c r="AA92" s="676"/>
      <c r="AB92" s="677">
        <v>12332057000</v>
      </c>
      <c r="AC92" s="677"/>
      <c r="AD92" s="677"/>
      <c r="AE92" s="677"/>
    </row>
    <row r="93" spans="2:32" ht="11.25" customHeight="1" x14ac:dyDescent="0.2">
      <c r="AF93" s="172" t="s">
        <v>244</v>
      </c>
    </row>
    <row r="94" spans="2:32" ht="11.25" customHeight="1" x14ac:dyDescent="0.2">
      <c r="AF94" s="172" t="s">
        <v>244</v>
      </c>
    </row>
    <row r="95" spans="2:32" ht="11.25" customHeight="1" x14ac:dyDescent="0.2">
      <c r="AF95" s="172" t="s">
        <v>244</v>
      </c>
    </row>
    <row r="96" spans="2:32" ht="11.25" customHeight="1" x14ac:dyDescent="0.2">
      <c r="AF96" s="172" t="s">
        <v>244</v>
      </c>
    </row>
    <row r="97" spans="32:32" ht="11.25" customHeight="1" x14ac:dyDescent="0.2">
      <c r="AF97" s="172" t="s">
        <v>244</v>
      </c>
    </row>
    <row r="98" spans="32:32" ht="11.25" customHeight="1" x14ac:dyDescent="0.2">
      <c r="AF98" s="172" t="s">
        <v>244</v>
      </c>
    </row>
    <row r="99" spans="32:32" ht="11.25" customHeight="1" x14ac:dyDescent="0.2">
      <c r="AF99" s="172" t="s">
        <v>244</v>
      </c>
    </row>
    <row r="100" spans="32:32" ht="11.25" customHeight="1" x14ac:dyDescent="0.2">
      <c r="AF100" s="172" t="s">
        <v>244</v>
      </c>
    </row>
    <row r="101" spans="32:32" ht="11.25" customHeight="1" x14ac:dyDescent="0.2">
      <c r="AF101" s="172" t="s">
        <v>244</v>
      </c>
    </row>
    <row r="102" spans="32:32" ht="11.25" customHeight="1" x14ac:dyDescent="0.2">
      <c r="AF102" s="172" t="s">
        <v>244</v>
      </c>
    </row>
    <row r="103" spans="32:32" ht="11.25" customHeight="1" x14ac:dyDescent="0.2">
      <c r="AF103" s="172" t="s">
        <v>244</v>
      </c>
    </row>
    <row r="104" spans="32:32" ht="11.25" customHeight="1" x14ac:dyDescent="0.2">
      <c r="AF104" s="172" t="s">
        <v>244</v>
      </c>
    </row>
    <row r="105" spans="32:32" ht="11.25" customHeight="1" x14ac:dyDescent="0.2">
      <c r="AF105" s="172" t="s">
        <v>244</v>
      </c>
    </row>
    <row r="106" spans="32:32" ht="11.25" customHeight="1" x14ac:dyDescent="0.2">
      <c r="AF106" s="172" t="s">
        <v>244</v>
      </c>
    </row>
    <row r="107" spans="32:32" ht="11.25" customHeight="1" x14ac:dyDescent="0.2">
      <c r="AF107" s="172" t="s">
        <v>244</v>
      </c>
    </row>
    <row r="108" spans="32:32" ht="11.25" customHeight="1" x14ac:dyDescent="0.2">
      <c r="AF108" s="172" t="s">
        <v>244</v>
      </c>
    </row>
    <row r="109" spans="32:32" ht="11.25" customHeight="1" x14ac:dyDescent="0.2">
      <c r="AF109" s="172" t="s">
        <v>244</v>
      </c>
    </row>
    <row r="110" spans="32:32" ht="11.25" customHeight="1" x14ac:dyDescent="0.2">
      <c r="AF110" s="172" t="s">
        <v>244</v>
      </c>
    </row>
    <row r="111" spans="32:32" ht="11.25" customHeight="1" x14ac:dyDescent="0.2">
      <c r="AF111" s="172" t="s">
        <v>244</v>
      </c>
    </row>
    <row r="112" spans="32:32" ht="11.25" customHeight="1" x14ac:dyDescent="0.2">
      <c r="AF112" s="172" t="s">
        <v>244</v>
      </c>
    </row>
    <row r="113" spans="32:32" ht="11.25" customHeight="1" x14ac:dyDescent="0.2">
      <c r="AF113" s="172" t="s">
        <v>244</v>
      </c>
    </row>
    <row r="114" spans="32:32" ht="11.25" customHeight="1" x14ac:dyDescent="0.2">
      <c r="AF114" s="172" t="s">
        <v>244</v>
      </c>
    </row>
    <row r="115" spans="32:32" ht="11.25" customHeight="1" x14ac:dyDescent="0.2">
      <c r="AF115" s="172" t="s">
        <v>244</v>
      </c>
    </row>
    <row r="116" spans="32:32" ht="11.25" customHeight="1" x14ac:dyDescent="0.2">
      <c r="AF116" s="172" t="s">
        <v>244</v>
      </c>
    </row>
    <row r="117" spans="32:32" ht="11.25" customHeight="1" x14ac:dyDescent="0.2">
      <c r="AF117" s="172" t="s">
        <v>244</v>
      </c>
    </row>
    <row r="118" spans="32:32" ht="11.25" customHeight="1" x14ac:dyDescent="0.2">
      <c r="AF118" s="172" t="s">
        <v>244</v>
      </c>
    </row>
    <row r="119" spans="32:32" ht="11.25" customHeight="1" x14ac:dyDescent="0.2">
      <c r="AF119" s="172" t="s">
        <v>244</v>
      </c>
    </row>
    <row r="120" spans="32:32" ht="11.25" customHeight="1" x14ac:dyDescent="0.2">
      <c r="AF120" s="172" t="s">
        <v>244</v>
      </c>
    </row>
    <row r="121" spans="32:32" ht="11.25" customHeight="1" x14ac:dyDescent="0.2">
      <c r="AF121" s="172" t="s">
        <v>244</v>
      </c>
    </row>
    <row r="122" spans="32:32" ht="11.25" customHeight="1" x14ac:dyDescent="0.2">
      <c r="AF122" s="172" t="s">
        <v>244</v>
      </c>
    </row>
    <row r="123" spans="32:32" ht="11.25" customHeight="1" x14ac:dyDescent="0.2">
      <c r="AF123" s="172" t="s">
        <v>244</v>
      </c>
    </row>
    <row r="124" spans="32:32" ht="11.25" customHeight="1" x14ac:dyDescent="0.2">
      <c r="AF124" s="172" t="s">
        <v>244</v>
      </c>
    </row>
    <row r="125" spans="32:32" ht="11.25" customHeight="1" x14ac:dyDescent="0.2">
      <c r="AF125" s="172" t="s">
        <v>244</v>
      </c>
    </row>
    <row r="126" spans="32:32" ht="11.25" customHeight="1" x14ac:dyDescent="0.2">
      <c r="AF126" s="172" t="s">
        <v>244</v>
      </c>
    </row>
    <row r="127" spans="32:32" ht="11.25" customHeight="1" x14ac:dyDescent="0.2">
      <c r="AF127" s="172" t="s">
        <v>244</v>
      </c>
    </row>
    <row r="128" spans="32:32" ht="11.25" customHeight="1" x14ac:dyDescent="0.2">
      <c r="AF128" s="172" t="s">
        <v>244</v>
      </c>
    </row>
    <row r="129" spans="32:32" ht="11.25" customHeight="1" x14ac:dyDescent="0.2">
      <c r="AF129" s="172" t="s">
        <v>244</v>
      </c>
    </row>
    <row r="130" spans="32:32" ht="11.25" customHeight="1" x14ac:dyDescent="0.2">
      <c r="AF130" s="172" t="s">
        <v>244</v>
      </c>
    </row>
    <row r="131" spans="32:32" ht="11.25" customHeight="1" x14ac:dyDescent="0.2">
      <c r="AF131" s="172" t="s">
        <v>244</v>
      </c>
    </row>
    <row r="132" spans="32:32" ht="11.25" customHeight="1" x14ac:dyDescent="0.2">
      <c r="AF132" s="172" t="s">
        <v>244</v>
      </c>
    </row>
    <row r="133" spans="32:32" ht="11.25" customHeight="1" x14ac:dyDescent="0.2">
      <c r="AF133" s="172" t="s">
        <v>244</v>
      </c>
    </row>
    <row r="134" spans="32:32" ht="11.25" customHeight="1" x14ac:dyDescent="0.2">
      <c r="AF134" s="172" t="s">
        <v>244</v>
      </c>
    </row>
    <row r="135" spans="32:32" ht="11.25" customHeight="1" x14ac:dyDescent="0.2">
      <c r="AF135" s="172" t="s">
        <v>244</v>
      </c>
    </row>
    <row r="136" spans="32:32" ht="11.25" customHeight="1" x14ac:dyDescent="0.2">
      <c r="AF136" s="172" t="s">
        <v>244</v>
      </c>
    </row>
    <row r="137" spans="32:32" ht="11.25" customHeight="1" x14ac:dyDescent="0.2">
      <c r="AF137" s="172" t="s">
        <v>244</v>
      </c>
    </row>
    <row r="138" spans="32:32" ht="11.25" customHeight="1" x14ac:dyDescent="0.2">
      <c r="AF138" s="172" t="s">
        <v>244</v>
      </c>
    </row>
    <row r="139" spans="32:32" ht="11.25" customHeight="1" x14ac:dyDescent="0.2">
      <c r="AF139" s="172" t="s">
        <v>244</v>
      </c>
    </row>
    <row r="140" spans="32:32" ht="11.25" customHeight="1" x14ac:dyDescent="0.2">
      <c r="AF140" s="172" t="s">
        <v>244</v>
      </c>
    </row>
    <row r="141" spans="32:32" ht="11.25" customHeight="1" x14ac:dyDescent="0.2">
      <c r="AF141" s="172" t="s">
        <v>244</v>
      </c>
    </row>
    <row r="142" spans="32:32" ht="11.25" customHeight="1" x14ac:dyDescent="0.2">
      <c r="AF142" s="172" t="s">
        <v>244</v>
      </c>
    </row>
    <row r="143" spans="32:32" ht="11.25" customHeight="1" x14ac:dyDescent="0.2">
      <c r="AF143" s="172" t="s">
        <v>244</v>
      </c>
    </row>
    <row r="144" spans="32:32" ht="11.25" customHeight="1" x14ac:dyDescent="0.2">
      <c r="AF144" s="172" t="s">
        <v>244</v>
      </c>
    </row>
    <row r="145" spans="32:32" ht="11.25" customHeight="1" x14ac:dyDescent="0.2">
      <c r="AF145" s="172" t="s">
        <v>244</v>
      </c>
    </row>
    <row r="146" spans="32:32" ht="11.25" customHeight="1" x14ac:dyDescent="0.2">
      <c r="AF146" s="172" t="s">
        <v>244</v>
      </c>
    </row>
    <row r="147" spans="32:32" ht="11.25" customHeight="1" x14ac:dyDescent="0.2">
      <c r="AF147" s="172" t="s">
        <v>244</v>
      </c>
    </row>
    <row r="148" spans="32:32" ht="11.25" customHeight="1" x14ac:dyDescent="0.2">
      <c r="AF148" s="172" t="s">
        <v>244</v>
      </c>
    </row>
    <row r="149" spans="32:32" ht="11.25" customHeight="1" x14ac:dyDescent="0.2">
      <c r="AF149" s="172" t="s">
        <v>244</v>
      </c>
    </row>
    <row r="150" spans="32:32" ht="11.25" customHeight="1" x14ac:dyDescent="0.2">
      <c r="AF150" s="172" t="s">
        <v>244</v>
      </c>
    </row>
    <row r="151" spans="32:32" ht="11.25" customHeight="1" x14ac:dyDescent="0.2">
      <c r="AF151" s="172" t="s">
        <v>244</v>
      </c>
    </row>
    <row r="152" spans="32:32" ht="11.25" customHeight="1" x14ac:dyDescent="0.2">
      <c r="AF152" s="172" t="s">
        <v>244</v>
      </c>
    </row>
    <row r="153" spans="32:32" ht="11.25" customHeight="1" x14ac:dyDescent="0.2">
      <c r="AF153" s="172" t="s">
        <v>244</v>
      </c>
    </row>
    <row r="154" spans="32:32" ht="11.25" customHeight="1" x14ac:dyDescent="0.2">
      <c r="AF154" s="172" t="s">
        <v>244</v>
      </c>
    </row>
    <row r="155" spans="32:32" ht="11.25" customHeight="1" x14ac:dyDescent="0.2">
      <c r="AF155" s="172" t="s">
        <v>244</v>
      </c>
    </row>
    <row r="156" spans="32:32" ht="11.25" customHeight="1" x14ac:dyDescent="0.2">
      <c r="AF156" s="172" t="s">
        <v>244</v>
      </c>
    </row>
    <row r="157" spans="32:32" s="172" customFormat="1" ht="11.25" customHeight="1" x14ac:dyDescent="0.2"/>
  </sheetData>
  <mergeCells count="267">
    <mergeCell ref="G90:R90"/>
    <mergeCell ref="F91:R91"/>
    <mergeCell ref="S91:U91"/>
    <mergeCell ref="W91:AA91"/>
    <mergeCell ref="AB91:AE91"/>
    <mergeCell ref="F92:R92"/>
    <mergeCell ref="S92:U92"/>
    <mergeCell ref="W92:AA92"/>
    <mergeCell ref="AB92:AE92"/>
    <mergeCell ref="G86:R86"/>
    <mergeCell ref="F87:R87"/>
    <mergeCell ref="S87:U87"/>
    <mergeCell ref="W87:AA87"/>
    <mergeCell ref="AB87:AE87"/>
    <mergeCell ref="G88:R88"/>
    <mergeCell ref="F89:R89"/>
    <mergeCell ref="S89:U89"/>
    <mergeCell ref="W89:AA89"/>
    <mergeCell ref="AB89:AE89"/>
    <mergeCell ref="G83:R83"/>
    <mergeCell ref="S83:U83"/>
    <mergeCell ref="W83:AA83"/>
    <mergeCell ref="AB83:AE83"/>
    <mergeCell ref="G84:R84"/>
    <mergeCell ref="S84:U84"/>
    <mergeCell ref="W84:AA84"/>
    <mergeCell ref="AB84:AE84"/>
    <mergeCell ref="F85:R85"/>
    <mergeCell ref="S85:U85"/>
    <mergeCell ref="W85:AA85"/>
    <mergeCell ref="AB85:AE85"/>
    <mergeCell ref="G80:R80"/>
    <mergeCell ref="S80:U80"/>
    <mergeCell ref="W80:AA80"/>
    <mergeCell ref="AB80:AE80"/>
    <mergeCell ref="G81:R81"/>
    <mergeCell ref="S81:U81"/>
    <mergeCell ref="W81:AA81"/>
    <mergeCell ref="AB81:AE81"/>
    <mergeCell ref="G82:R82"/>
    <mergeCell ref="S82:U82"/>
    <mergeCell ref="W82:AA82"/>
    <mergeCell ref="AB82:AE82"/>
    <mergeCell ref="J2:X2"/>
    <mergeCell ref="I3:W3"/>
    <mergeCell ref="AA6:AE6"/>
    <mergeCell ref="AA8:AE8"/>
    <mergeCell ref="AA9:AB9"/>
    <mergeCell ref="AC9:AD9"/>
    <mergeCell ref="B13:T13"/>
    <mergeCell ref="AA13:AC14"/>
    <mergeCell ref="AD13:AE14"/>
    <mergeCell ref="B14:M14"/>
    <mergeCell ref="O14:T14"/>
    <mergeCell ref="B15:H15"/>
    <mergeCell ref="I15:P15"/>
    <mergeCell ref="AA15:AE15"/>
    <mergeCell ref="E10:W10"/>
    <mergeCell ref="AA10:AE10"/>
    <mergeCell ref="B11:P11"/>
    <mergeCell ref="AA11:AE11"/>
    <mergeCell ref="B12:H12"/>
    <mergeCell ref="I12:W12"/>
    <mergeCell ref="X12:Z12"/>
    <mergeCell ref="AA12:AE12"/>
    <mergeCell ref="F22:R22"/>
    <mergeCell ref="F23:R23"/>
    <mergeCell ref="F24:R24"/>
    <mergeCell ref="S24:U24"/>
    <mergeCell ref="W24:AA24"/>
    <mergeCell ref="AB24:AE24"/>
    <mergeCell ref="B17:Y17"/>
    <mergeCell ref="D21:E21"/>
    <mergeCell ref="F21:R21"/>
    <mergeCell ref="S21:U21"/>
    <mergeCell ref="W21:AA21"/>
    <mergeCell ref="AB21:AE21"/>
    <mergeCell ref="W28:AA28"/>
    <mergeCell ref="AB28:AE28"/>
    <mergeCell ref="S29:U29"/>
    <mergeCell ref="W29:AA29"/>
    <mergeCell ref="AB29:AE29"/>
    <mergeCell ref="G25:R25"/>
    <mergeCell ref="G26:R26"/>
    <mergeCell ref="S26:U26"/>
    <mergeCell ref="W26:AA26"/>
    <mergeCell ref="AB26:AE26"/>
    <mergeCell ref="W27:AA27"/>
    <mergeCell ref="AB27:AE27"/>
    <mergeCell ref="S25:U25"/>
    <mergeCell ref="W25:AA25"/>
    <mergeCell ref="AB25:AE25"/>
    <mergeCell ref="F28:R28"/>
    <mergeCell ref="S28:U28"/>
    <mergeCell ref="G29:R29"/>
    <mergeCell ref="W32:AA32"/>
    <mergeCell ref="AB32:AE32"/>
    <mergeCell ref="W33:AA33"/>
    <mergeCell ref="AB33:AE33"/>
    <mergeCell ref="G30:R30"/>
    <mergeCell ref="S30:U30"/>
    <mergeCell ref="W30:AA30"/>
    <mergeCell ref="AB30:AE30"/>
    <mergeCell ref="W31:AA31"/>
    <mergeCell ref="AB31:AE31"/>
    <mergeCell ref="F32:R32"/>
    <mergeCell ref="S32:U32"/>
    <mergeCell ref="W36:AA36"/>
    <mergeCell ref="AB36:AE36"/>
    <mergeCell ref="S37:U37"/>
    <mergeCell ref="W37:AA37"/>
    <mergeCell ref="AB37:AE37"/>
    <mergeCell ref="W34:AA34"/>
    <mergeCell ref="AB34:AE34"/>
    <mergeCell ref="W35:AA35"/>
    <mergeCell ref="AB35:AE35"/>
    <mergeCell ref="F34:R34"/>
    <mergeCell ref="S34:U34"/>
    <mergeCell ref="F36:R36"/>
    <mergeCell ref="S36:U36"/>
    <mergeCell ref="G37:R37"/>
    <mergeCell ref="W41:AA41"/>
    <mergeCell ref="AB41:AE41"/>
    <mergeCell ref="G42:R42"/>
    <mergeCell ref="S42:U42"/>
    <mergeCell ref="W42:AA42"/>
    <mergeCell ref="AB42:AE42"/>
    <mergeCell ref="G38:R38"/>
    <mergeCell ref="G39:R39"/>
    <mergeCell ref="S39:U39"/>
    <mergeCell ref="W39:AA39"/>
    <mergeCell ref="AB39:AE39"/>
    <mergeCell ref="G40:R40"/>
    <mergeCell ref="S40:U40"/>
    <mergeCell ref="W40:AA40"/>
    <mergeCell ref="AB40:AE40"/>
    <mergeCell ref="S41:U41"/>
    <mergeCell ref="S38:U38"/>
    <mergeCell ref="W38:AA38"/>
    <mergeCell ref="AB38:AE38"/>
    <mergeCell ref="W45:AA45"/>
    <mergeCell ref="AB45:AE45"/>
    <mergeCell ref="W46:AA46"/>
    <mergeCell ref="AB46:AE46"/>
    <mergeCell ref="G43:R43"/>
    <mergeCell ref="S43:U43"/>
    <mergeCell ref="W43:AA43"/>
    <mergeCell ref="AB43:AE43"/>
    <mergeCell ref="G44:R44"/>
    <mergeCell ref="S44:U44"/>
    <mergeCell ref="W44:AA44"/>
    <mergeCell ref="AB44:AE44"/>
    <mergeCell ref="W49:AA49"/>
    <mergeCell ref="AB49:AE49"/>
    <mergeCell ref="G50:R50"/>
    <mergeCell ref="S50:U50"/>
    <mergeCell ref="W50:AA50"/>
    <mergeCell ref="AB50:AE50"/>
    <mergeCell ref="S47:U47"/>
    <mergeCell ref="W47:AA47"/>
    <mergeCell ref="AB47:AE47"/>
    <mergeCell ref="W48:AA48"/>
    <mergeCell ref="AB48:AE48"/>
    <mergeCell ref="F47:R47"/>
    <mergeCell ref="G48:R48"/>
    <mergeCell ref="S48:U48"/>
    <mergeCell ref="G49:R49"/>
    <mergeCell ref="W53:AA53"/>
    <mergeCell ref="AB53:AE53"/>
    <mergeCell ref="W54:AA54"/>
    <mergeCell ref="AB54:AE54"/>
    <mergeCell ref="G51:R51"/>
    <mergeCell ref="S51:U51"/>
    <mergeCell ref="W51:AA51"/>
    <mergeCell ref="AB51:AE51"/>
    <mergeCell ref="W52:AA52"/>
    <mergeCell ref="AB52:AE52"/>
    <mergeCell ref="F53:R53"/>
    <mergeCell ref="G54:R54"/>
    <mergeCell ref="S54:U54"/>
    <mergeCell ref="W58:AA58"/>
    <mergeCell ref="AB58:AE58"/>
    <mergeCell ref="G59:R59"/>
    <mergeCell ref="S59:U59"/>
    <mergeCell ref="W59:AA59"/>
    <mergeCell ref="AB59:AE59"/>
    <mergeCell ref="W55:AA55"/>
    <mergeCell ref="AB55:AE55"/>
    <mergeCell ref="W57:AA57"/>
    <mergeCell ref="AB57:AE57"/>
    <mergeCell ref="F56:R56"/>
    <mergeCell ref="S56:U56"/>
    <mergeCell ref="W56:AA56"/>
    <mergeCell ref="AB56:AE56"/>
    <mergeCell ref="F58:R58"/>
    <mergeCell ref="W62:AA62"/>
    <mergeCell ref="AB62:AE62"/>
    <mergeCell ref="S63:U63"/>
    <mergeCell ref="W63:AA63"/>
    <mergeCell ref="AB63:AE63"/>
    <mergeCell ref="S60:U60"/>
    <mergeCell ref="W60:AA60"/>
    <mergeCell ref="AB60:AE60"/>
    <mergeCell ref="W61:AA61"/>
    <mergeCell ref="AB61:AE61"/>
    <mergeCell ref="W67:AA67"/>
    <mergeCell ref="AB67:AE67"/>
    <mergeCell ref="S65:U65"/>
    <mergeCell ref="W65:AA65"/>
    <mergeCell ref="AB65:AE65"/>
    <mergeCell ref="F64:R64"/>
    <mergeCell ref="F65:R65"/>
    <mergeCell ref="G67:R67"/>
    <mergeCell ref="S67:U67"/>
    <mergeCell ref="G71:R71"/>
    <mergeCell ref="S72:U72"/>
    <mergeCell ref="W72:AA72"/>
    <mergeCell ref="AB72:AE72"/>
    <mergeCell ref="F68:R68"/>
    <mergeCell ref="S68:U68"/>
    <mergeCell ref="W68:AA68"/>
    <mergeCell ref="AB68:AE68"/>
    <mergeCell ref="G69:R69"/>
    <mergeCell ref="F70:R70"/>
    <mergeCell ref="S70:U70"/>
    <mergeCell ref="W70:AA70"/>
    <mergeCell ref="AB70:AE70"/>
    <mergeCell ref="G72:R72"/>
    <mergeCell ref="G75:R75"/>
    <mergeCell ref="S76:U76"/>
    <mergeCell ref="W76:AA76"/>
    <mergeCell ref="AB76:AE76"/>
    <mergeCell ref="G73:R73"/>
    <mergeCell ref="S74:U74"/>
    <mergeCell ref="W74:AA74"/>
    <mergeCell ref="AB74:AE74"/>
    <mergeCell ref="S73:U73"/>
    <mergeCell ref="W73:AA73"/>
    <mergeCell ref="AB73:AE73"/>
    <mergeCell ref="G74:R74"/>
    <mergeCell ref="S75:U75"/>
    <mergeCell ref="W75:AA75"/>
    <mergeCell ref="AB75:AE75"/>
    <mergeCell ref="G76:R76"/>
    <mergeCell ref="S79:U79"/>
    <mergeCell ref="W79:AA79"/>
    <mergeCell ref="AB79:AE79"/>
    <mergeCell ref="G77:R77"/>
    <mergeCell ref="S78:U78"/>
    <mergeCell ref="W78:AA78"/>
    <mergeCell ref="AB78:AE78"/>
    <mergeCell ref="S77:U77"/>
    <mergeCell ref="W77:AA77"/>
    <mergeCell ref="AB77:AE77"/>
    <mergeCell ref="G78:R78"/>
    <mergeCell ref="G79:R79"/>
    <mergeCell ref="G41:R41"/>
    <mergeCell ref="G61:R61"/>
    <mergeCell ref="G60:R60"/>
    <mergeCell ref="S61:U61"/>
    <mergeCell ref="F63:R63"/>
    <mergeCell ref="G66:R66"/>
    <mergeCell ref="S58:U58"/>
    <mergeCell ref="S53:U53"/>
    <mergeCell ref="S49:U49"/>
    <mergeCell ref="G45:R45"/>
    <mergeCell ref="S45:U45"/>
  </mergeCells>
  <hyperlinks>
    <hyperlink ref="S24:U24" location="'1110'!Область_печати" display="1110"/>
    <hyperlink ref="S32:U32" location="'1130 '!Область_печати" display="1130"/>
    <hyperlink ref="S36:U36" location="'1150'!Область_печати" display="1150"/>
    <hyperlink ref="S47:U47" location="'1160'!Область_печати" display="1160"/>
    <hyperlink ref="S53:U53" location="'1170 по форме РСХБ'!Область_печати" display="1170"/>
    <hyperlink ref="S58:U58" location="'1190'!A1" display="1190"/>
    <hyperlink ref="S65:U65" location="'1210'!A1" display="1210"/>
    <hyperlink ref="S70:U70" location="'1230 по форме РСХБ'!A1" display="1230"/>
    <hyperlink ref="S85:U85" location="'1240'!A1" display="1240"/>
    <hyperlink ref="S89:U89" location="'1260'!A1" display="1260"/>
  </hyperlink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</sheetPr>
  <dimension ref="A1:P63"/>
  <sheetViews>
    <sheetView view="pageBreakPreview" topLeftCell="A23" zoomScale="60" zoomScaleNormal="100" workbookViewId="0">
      <selection activeCell="A27" sqref="A27:B27"/>
    </sheetView>
  </sheetViews>
  <sheetFormatPr defaultColWidth="9.140625" defaultRowHeight="15" outlineLevelRow="2" outlineLevelCol="1" x14ac:dyDescent="0.2"/>
  <cols>
    <col min="1" max="1" width="7.140625" style="217" customWidth="1"/>
    <col min="2" max="2" width="42.5703125" style="217" customWidth="1"/>
    <col min="3" max="3" width="10.42578125" style="217" customWidth="1"/>
    <col min="4" max="4" width="13.7109375" style="217" customWidth="1"/>
    <col min="5" max="5" width="17.5703125" style="217" customWidth="1"/>
    <col min="6" max="6" width="18.7109375" style="190" customWidth="1"/>
    <col min="7" max="7" width="13.85546875" style="217" hidden="1" customWidth="1" outlineLevel="1"/>
    <col min="8" max="8" width="36.5703125" style="366" customWidth="1" collapsed="1"/>
    <col min="9" max="10" width="15.42578125" style="217" bestFit="1" customWidth="1"/>
    <col min="11" max="11" width="15.42578125" style="217" customWidth="1"/>
    <col min="12" max="16384" width="9.140625" style="217"/>
  </cols>
  <sheetData>
    <row r="1" spans="1:9" x14ac:dyDescent="0.2">
      <c r="A1" s="353" t="s">
        <v>244</v>
      </c>
      <c r="B1" s="353"/>
      <c r="C1" s="353"/>
      <c r="D1" s="353"/>
      <c r="E1" s="353"/>
      <c r="F1" s="189"/>
      <c r="G1" s="353"/>
      <c r="H1" s="354"/>
    </row>
    <row r="2" spans="1:9" s="355" customFormat="1" ht="15.75" x14ac:dyDescent="0.25">
      <c r="A2" s="142" t="s">
        <v>131</v>
      </c>
      <c r="B2" s="142"/>
      <c r="C2" s="761" t="s">
        <v>367</v>
      </c>
      <c r="D2" s="761"/>
      <c r="E2" s="761"/>
      <c r="F2" s="761"/>
      <c r="G2" s="761"/>
      <c r="H2" s="761"/>
      <c r="I2" s="761"/>
    </row>
    <row r="3" spans="1:9" s="355" customFormat="1" ht="15.75" x14ac:dyDescent="0.25">
      <c r="A3" s="142"/>
      <c r="B3" s="142"/>
      <c r="C3" s="142"/>
      <c r="D3" s="142"/>
      <c r="E3" s="142"/>
      <c r="F3" s="455"/>
      <c r="G3" s="142"/>
      <c r="H3" s="343"/>
      <c r="I3" s="142"/>
    </row>
    <row r="4" spans="1:9" s="355" customFormat="1" ht="15.75" x14ac:dyDescent="0.25">
      <c r="A4" s="707" t="s">
        <v>60</v>
      </c>
      <c r="B4" s="707"/>
      <c r="C4" s="707"/>
      <c r="D4" s="707"/>
      <c r="E4" s="707"/>
      <c r="F4" s="707"/>
      <c r="G4" s="707"/>
      <c r="H4" s="707"/>
      <c r="I4" s="142"/>
    </row>
    <row r="5" spans="1:9" s="355" customFormat="1" ht="15.75" x14ac:dyDescent="0.25">
      <c r="A5" s="142"/>
      <c r="B5" s="142"/>
      <c r="C5" s="142"/>
      <c r="D5" s="177">
        <v>30</v>
      </c>
      <c r="E5" s="177"/>
      <c r="F5" s="143" t="s">
        <v>892</v>
      </c>
      <c r="G5" s="177"/>
      <c r="H5" s="356" t="s">
        <v>668</v>
      </c>
      <c r="I5" s="142"/>
    </row>
    <row r="6" spans="1:9" ht="15.75" x14ac:dyDescent="0.25">
      <c r="A6" s="144"/>
      <c r="B6" s="144"/>
      <c r="C6" s="144"/>
      <c r="D6" s="144"/>
      <c r="E6" s="144"/>
      <c r="F6" s="175"/>
      <c r="G6" s="762" t="s">
        <v>107</v>
      </c>
      <c r="H6" s="762"/>
      <c r="I6" s="144"/>
    </row>
    <row r="7" spans="1:9" s="358" customFormat="1" ht="72" customHeight="1" x14ac:dyDescent="0.2">
      <c r="A7" s="340" t="s">
        <v>16</v>
      </c>
      <c r="B7" s="340" t="s">
        <v>45</v>
      </c>
      <c r="C7" s="340" t="s">
        <v>26</v>
      </c>
      <c r="D7" s="340" t="s">
        <v>129</v>
      </c>
      <c r="E7" s="340" t="s">
        <v>231</v>
      </c>
      <c r="F7" s="461" t="s">
        <v>130</v>
      </c>
      <c r="G7" s="340" t="s">
        <v>21</v>
      </c>
      <c r="H7" s="357" t="s">
        <v>46</v>
      </c>
      <c r="I7" s="248"/>
    </row>
    <row r="8" spans="1:9" s="355" customFormat="1" ht="36" customHeight="1" x14ac:dyDescent="0.25">
      <c r="A8" s="763" t="s">
        <v>70</v>
      </c>
      <c r="B8" s="764"/>
      <c r="C8" s="764"/>
      <c r="D8" s="764"/>
      <c r="E8" s="764"/>
      <c r="F8" s="764"/>
      <c r="G8" s="764"/>
      <c r="H8" s="765"/>
      <c r="I8" s="142"/>
    </row>
    <row r="9" spans="1:9" s="359" customFormat="1" ht="31.5" hidden="1" outlineLevel="1" x14ac:dyDescent="0.2">
      <c r="A9" s="344">
        <v>1</v>
      </c>
      <c r="B9" s="99" t="s">
        <v>111</v>
      </c>
      <c r="C9" s="132">
        <v>41998</v>
      </c>
      <c r="D9" s="133">
        <v>45657</v>
      </c>
      <c r="E9" s="133"/>
      <c r="F9" s="458"/>
      <c r="G9" s="341"/>
      <c r="H9" s="319" t="s">
        <v>232</v>
      </c>
      <c r="I9" s="339"/>
    </row>
    <row r="10" spans="1:9" s="359" customFormat="1" ht="31.5" hidden="1" outlineLevel="1" x14ac:dyDescent="0.2">
      <c r="A10" s="341">
        <v>2</v>
      </c>
      <c r="B10" s="99" t="s">
        <v>161</v>
      </c>
      <c r="C10" s="132">
        <v>41837</v>
      </c>
      <c r="D10" s="133">
        <v>45870</v>
      </c>
      <c r="E10" s="133"/>
      <c r="F10" s="458"/>
      <c r="G10" s="341"/>
      <c r="H10" s="360" t="s">
        <v>162</v>
      </c>
      <c r="I10" s="339"/>
    </row>
    <row r="11" spans="1:9" s="359" customFormat="1" ht="38.25" hidden="1" customHeight="1" outlineLevel="1" collapsed="1" x14ac:dyDescent="0.2">
      <c r="A11" s="403">
        <v>1</v>
      </c>
      <c r="B11" s="99" t="s">
        <v>416</v>
      </c>
      <c r="C11" s="132">
        <v>43373</v>
      </c>
      <c r="D11" s="616">
        <v>43465</v>
      </c>
      <c r="E11" s="133"/>
      <c r="F11" s="458"/>
      <c r="G11" s="375"/>
      <c r="H11" s="360" t="s">
        <v>424</v>
      </c>
      <c r="I11" s="374"/>
    </row>
    <row r="12" spans="1:9" s="359" customFormat="1" ht="38.25" hidden="1" customHeight="1" outlineLevel="2" x14ac:dyDescent="0.2">
      <c r="A12" s="435">
        <v>4</v>
      </c>
      <c r="B12" s="99" t="s">
        <v>416</v>
      </c>
      <c r="C12" s="132">
        <v>43098</v>
      </c>
      <c r="D12" s="616">
        <v>43190</v>
      </c>
      <c r="E12" s="133"/>
      <c r="F12" s="458"/>
      <c r="G12" s="435"/>
      <c r="H12" s="360" t="s">
        <v>582</v>
      </c>
      <c r="I12" s="433"/>
    </row>
    <row r="13" spans="1:9" s="359" customFormat="1" ht="38.25" hidden="1" customHeight="1" outlineLevel="2" x14ac:dyDescent="0.2">
      <c r="A13" s="436">
        <v>5</v>
      </c>
      <c r="B13" s="99" t="s">
        <v>499</v>
      </c>
      <c r="C13" s="132">
        <v>43088</v>
      </c>
      <c r="D13" s="616">
        <v>43281</v>
      </c>
      <c r="E13" s="133"/>
      <c r="F13" s="458"/>
      <c r="G13" s="435"/>
      <c r="H13" s="360" t="s">
        <v>583</v>
      </c>
      <c r="I13" s="433"/>
    </row>
    <row r="14" spans="1:9" s="359" customFormat="1" ht="42" hidden="1" customHeight="1" outlineLevel="2" x14ac:dyDescent="0.2">
      <c r="A14" s="435">
        <v>6</v>
      </c>
      <c r="B14" s="99" t="s">
        <v>414</v>
      </c>
      <c r="C14" s="132">
        <v>42766</v>
      </c>
      <c r="D14" s="616">
        <v>43465</v>
      </c>
      <c r="E14" s="133"/>
      <c r="F14" s="458"/>
      <c r="G14" s="341"/>
      <c r="H14" s="361" t="s">
        <v>494</v>
      </c>
      <c r="I14" s="339"/>
    </row>
    <row r="15" spans="1:9" s="359" customFormat="1" ht="42" hidden="1" customHeight="1" outlineLevel="1" collapsed="1" x14ac:dyDescent="0.2">
      <c r="A15" s="436">
        <v>2</v>
      </c>
      <c r="B15" s="99" t="s">
        <v>414</v>
      </c>
      <c r="C15" s="132">
        <v>43373</v>
      </c>
      <c r="D15" s="616">
        <v>43465</v>
      </c>
      <c r="E15" s="133"/>
      <c r="F15" s="458"/>
      <c r="G15" s="435"/>
      <c r="H15" s="361" t="s">
        <v>492</v>
      </c>
      <c r="I15" s="433"/>
    </row>
    <row r="16" spans="1:9" s="359" customFormat="1" ht="42" customHeight="1" collapsed="1" x14ac:dyDescent="0.2">
      <c r="A16" s="435">
        <v>1</v>
      </c>
      <c r="B16" s="99" t="s">
        <v>414</v>
      </c>
      <c r="C16" s="132">
        <v>43373</v>
      </c>
      <c r="D16" s="616">
        <v>43465</v>
      </c>
      <c r="E16" s="133"/>
      <c r="F16" s="458">
        <v>961589221.04999995</v>
      </c>
      <c r="G16" s="402"/>
      <c r="H16" s="361" t="s">
        <v>575</v>
      </c>
      <c r="I16" s="401"/>
    </row>
    <row r="17" spans="1:11" s="359" customFormat="1" ht="42" customHeight="1" x14ac:dyDescent="0.2">
      <c r="A17" s="436">
        <v>2</v>
      </c>
      <c r="B17" s="99" t="s">
        <v>580</v>
      </c>
      <c r="C17" s="132">
        <v>43373</v>
      </c>
      <c r="D17" s="616">
        <v>43465</v>
      </c>
      <c r="E17" s="133"/>
      <c r="F17" s="458">
        <v>313835317.94999999</v>
      </c>
      <c r="G17" s="341"/>
      <c r="H17" s="361" t="s">
        <v>581</v>
      </c>
      <c r="I17" s="339"/>
    </row>
    <row r="18" spans="1:11" s="359" customFormat="1" ht="42" hidden="1" customHeight="1" outlineLevel="1" x14ac:dyDescent="0.2">
      <c r="A18" s="463"/>
      <c r="B18" s="99" t="s">
        <v>426</v>
      </c>
      <c r="C18" s="132">
        <v>43373</v>
      </c>
      <c r="D18" s="616"/>
      <c r="E18" s="133"/>
      <c r="F18" s="458"/>
      <c r="G18" s="459"/>
      <c r="H18" s="361" t="s">
        <v>765</v>
      </c>
      <c r="I18" s="456"/>
    </row>
    <row r="19" spans="1:11" s="359" customFormat="1" ht="42" hidden="1" customHeight="1" outlineLevel="1" x14ac:dyDescent="0.2">
      <c r="A19" s="436">
        <v>11</v>
      </c>
      <c r="B19" s="81" t="s">
        <v>495</v>
      </c>
      <c r="C19" s="132">
        <v>43373</v>
      </c>
      <c r="D19" s="616"/>
      <c r="E19" s="133"/>
      <c r="F19" s="458"/>
      <c r="G19" s="435"/>
      <c r="H19" s="361" t="s">
        <v>764</v>
      </c>
      <c r="I19" s="433"/>
    </row>
    <row r="20" spans="1:11" s="359" customFormat="1" ht="42" customHeight="1" collapsed="1" x14ac:dyDescent="0.2">
      <c r="A20" s="435">
        <v>3</v>
      </c>
      <c r="B20" s="81" t="s">
        <v>495</v>
      </c>
      <c r="C20" s="132">
        <v>43373</v>
      </c>
      <c r="D20" s="616">
        <v>43465</v>
      </c>
      <c r="E20" s="133"/>
      <c r="F20" s="458">
        <v>530440846.49000001</v>
      </c>
      <c r="G20" s="435"/>
      <c r="H20" s="361" t="s">
        <v>577</v>
      </c>
      <c r="I20" s="433"/>
    </row>
    <row r="21" spans="1:11" s="359" customFormat="1" ht="42" customHeight="1" x14ac:dyDescent="0.2">
      <c r="A21" s="436">
        <v>4</v>
      </c>
      <c r="B21" s="99" t="s">
        <v>578</v>
      </c>
      <c r="C21" s="132">
        <v>43373</v>
      </c>
      <c r="D21" s="616">
        <v>43465</v>
      </c>
      <c r="E21" s="133"/>
      <c r="F21" s="458">
        <v>380387405.45999998</v>
      </c>
      <c r="G21" s="435"/>
      <c r="H21" s="361" t="s">
        <v>579</v>
      </c>
      <c r="I21" s="433"/>
    </row>
    <row r="22" spans="1:11" s="359" customFormat="1" ht="42" customHeight="1" x14ac:dyDescent="0.2">
      <c r="A22" s="435">
        <v>5</v>
      </c>
      <c r="B22" s="99" t="s">
        <v>496</v>
      </c>
      <c r="C22" s="132">
        <v>43373</v>
      </c>
      <c r="D22" s="616">
        <v>43465</v>
      </c>
      <c r="E22" s="133"/>
      <c r="F22" s="458">
        <v>565470824.34000003</v>
      </c>
      <c r="G22" s="411"/>
      <c r="H22" s="361" t="s">
        <v>497</v>
      </c>
      <c r="I22" s="409"/>
    </row>
    <row r="23" spans="1:11" s="359" customFormat="1" ht="42" customHeight="1" x14ac:dyDescent="0.2">
      <c r="A23" s="436">
        <v>6</v>
      </c>
      <c r="B23" s="99" t="s">
        <v>496</v>
      </c>
      <c r="C23" s="132">
        <v>43373</v>
      </c>
      <c r="D23" s="616">
        <v>43465</v>
      </c>
      <c r="E23" s="133"/>
      <c r="F23" s="458">
        <v>1199771785.53</v>
      </c>
      <c r="G23" s="411"/>
      <c r="H23" s="361" t="s">
        <v>498</v>
      </c>
      <c r="I23" s="409"/>
    </row>
    <row r="24" spans="1:11" s="359" customFormat="1" ht="42" customHeight="1" x14ac:dyDescent="0.2">
      <c r="A24" s="435">
        <v>7</v>
      </c>
      <c r="B24" s="99" t="s">
        <v>427</v>
      </c>
      <c r="C24" s="132">
        <v>43373</v>
      </c>
      <c r="D24" s="616">
        <v>43465</v>
      </c>
      <c r="E24" s="133"/>
      <c r="F24" s="458">
        <v>1500681208.45</v>
      </c>
      <c r="G24" s="411"/>
      <c r="H24" s="361" t="s">
        <v>576</v>
      </c>
      <c r="I24" s="409"/>
    </row>
    <row r="25" spans="1:11" s="359" customFormat="1" ht="42" customHeight="1" x14ac:dyDescent="0.2">
      <c r="A25" s="614">
        <v>8</v>
      </c>
      <c r="B25" s="99" t="s">
        <v>427</v>
      </c>
      <c r="C25" s="132">
        <v>43373</v>
      </c>
      <c r="D25" s="616">
        <v>43465</v>
      </c>
      <c r="E25" s="133"/>
      <c r="F25" s="610">
        <v>355388081.19</v>
      </c>
      <c r="G25" s="611"/>
      <c r="H25" s="361" t="s">
        <v>771</v>
      </c>
      <c r="I25" s="609"/>
    </row>
    <row r="26" spans="1:11" s="359" customFormat="1" ht="28.5" customHeight="1" x14ac:dyDescent="0.2">
      <c r="A26" s="436">
        <v>9</v>
      </c>
      <c r="B26" s="99" t="s">
        <v>117</v>
      </c>
      <c r="C26" s="132"/>
      <c r="D26" s="133"/>
      <c r="E26" s="133"/>
      <c r="F26" s="458">
        <f>10071848836-F16-F17-F20-F21-F22-F23-F24-F25</f>
        <v>4264284145.5400004</v>
      </c>
      <c r="G26" s="341"/>
      <c r="H26" s="82"/>
      <c r="I26" s="339"/>
    </row>
    <row r="27" spans="1:11" s="355" customFormat="1" ht="27" customHeight="1" x14ac:dyDescent="0.25">
      <c r="A27" s="768" t="s">
        <v>23</v>
      </c>
      <c r="B27" s="769"/>
      <c r="C27" s="362"/>
      <c r="D27" s="362"/>
      <c r="E27" s="362"/>
      <c r="F27" s="137">
        <f>SUM(F9:F26)</f>
        <v>10071848836</v>
      </c>
      <c r="G27" s="362"/>
      <c r="H27" s="363"/>
      <c r="I27" s="364"/>
      <c r="J27" s="365"/>
      <c r="K27" s="365"/>
    </row>
    <row r="28" spans="1:11" s="355" customFormat="1" ht="15.75" x14ac:dyDescent="0.25">
      <c r="A28" s="770" t="s">
        <v>69</v>
      </c>
      <c r="B28" s="771"/>
      <c r="C28" s="771"/>
      <c r="D28" s="771"/>
      <c r="E28" s="771"/>
      <c r="F28" s="771"/>
      <c r="G28" s="771"/>
      <c r="H28" s="772"/>
      <c r="I28" s="142"/>
    </row>
    <row r="29" spans="1:11" ht="15" hidden="1" customHeight="1" x14ac:dyDescent="0.2"/>
    <row r="30" spans="1:11" ht="41.25" hidden="1" customHeight="1" outlineLevel="1" x14ac:dyDescent="0.25">
      <c r="A30" s="435">
        <v>1</v>
      </c>
      <c r="B30" s="99" t="s">
        <v>496</v>
      </c>
      <c r="C30" s="133">
        <v>43189</v>
      </c>
      <c r="D30" s="132">
        <v>43465</v>
      </c>
      <c r="E30" s="133"/>
      <c r="F30" s="458"/>
      <c r="G30" s="278"/>
      <c r="H30" s="361" t="s">
        <v>669</v>
      </c>
      <c r="I30" s="142"/>
    </row>
    <row r="31" spans="1:11" ht="41.25" hidden="1" customHeight="1" outlineLevel="1" x14ac:dyDescent="0.25">
      <c r="A31" s="341">
        <v>2</v>
      </c>
      <c r="B31" s="81" t="s">
        <v>392</v>
      </c>
      <c r="C31" s="133">
        <v>43059</v>
      </c>
      <c r="D31" s="132">
        <v>43312</v>
      </c>
      <c r="E31" s="133"/>
      <c r="F31" s="458"/>
      <c r="G31" s="278"/>
      <c r="H31" s="361" t="s">
        <v>415</v>
      </c>
      <c r="I31" s="142"/>
    </row>
    <row r="32" spans="1:11" ht="41.25" hidden="1" customHeight="1" outlineLevel="1" x14ac:dyDescent="0.25">
      <c r="A32" s="411">
        <v>3</v>
      </c>
      <c r="B32" s="81" t="s">
        <v>393</v>
      </c>
      <c r="C32" s="133">
        <v>43090</v>
      </c>
      <c r="D32" s="132">
        <v>43312</v>
      </c>
      <c r="E32" s="133"/>
      <c r="F32" s="458"/>
      <c r="G32" s="278"/>
      <c r="H32" s="361" t="s">
        <v>394</v>
      </c>
      <c r="I32" s="142"/>
    </row>
    <row r="33" spans="1:16" ht="41.25" hidden="1" customHeight="1" outlineLevel="1" x14ac:dyDescent="0.25">
      <c r="A33" s="459"/>
      <c r="B33" s="81"/>
      <c r="C33" s="133"/>
      <c r="D33" s="132"/>
      <c r="E33" s="133"/>
      <c r="F33" s="458"/>
      <c r="G33" s="278"/>
      <c r="H33" s="361"/>
      <c r="I33" s="142"/>
    </row>
    <row r="34" spans="1:16" ht="41.25" customHeight="1" collapsed="1" x14ac:dyDescent="0.25">
      <c r="A34" s="459">
        <v>1</v>
      </c>
      <c r="B34" s="81" t="s">
        <v>495</v>
      </c>
      <c r="C34" s="132">
        <v>43373</v>
      </c>
      <c r="D34" s="616">
        <v>43465</v>
      </c>
      <c r="E34" s="133"/>
      <c r="F34" s="458">
        <f>846165731.01-129076128.48</f>
        <v>717089602.52999997</v>
      </c>
      <c r="G34" s="459"/>
      <c r="H34" s="361" t="s">
        <v>764</v>
      </c>
      <c r="I34" s="498"/>
      <c r="J34" s="499"/>
      <c r="K34" s="499"/>
      <c r="L34" s="499"/>
      <c r="M34" s="499"/>
      <c r="N34" s="499"/>
      <c r="O34" s="499"/>
      <c r="P34" s="499"/>
    </row>
    <row r="35" spans="1:16" ht="41.25" customHeight="1" x14ac:dyDescent="0.25">
      <c r="A35" s="611">
        <v>2</v>
      </c>
      <c r="B35" s="81" t="s">
        <v>414</v>
      </c>
      <c r="C35" s="132">
        <v>43373</v>
      </c>
      <c r="D35" s="616">
        <v>43465</v>
      </c>
      <c r="E35" s="133"/>
      <c r="F35" s="610">
        <f>303913695.12*100/118</f>
        <v>257553978.91525424</v>
      </c>
      <c r="G35" s="611"/>
      <c r="H35" s="361" t="s">
        <v>950</v>
      </c>
      <c r="I35" s="498"/>
      <c r="J35" s="499"/>
      <c r="K35" s="499"/>
      <c r="L35" s="499"/>
      <c r="M35" s="499"/>
      <c r="N35" s="499"/>
      <c r="O35" s="499"/>
      <c r="P35" s="499"/>
    </row>
    <row r="36" spans="1:16" ht="41.25" customHeight="1" x14ac:dyDescent="0.25">
      <c r="A36" s="611">
        <v>3</v>
      </c>
      <c r="B36" s="81" t="s">
        <v>414</v>
      </c>
      <c r="C36" s="132">
        <v>43373</v>
      </c>
      <c r="D36" s="616">
        <v>43465</v>
      </c>
      <c r="E36" s="133"/>
      <c r="F36" s="610">
        <f>620574813.34*100/118</f>
        <v>525910858.76271188</v>
      </c>
      <c r="G36" s="611"/>
      <c r="H36" s="361" t="s">
        <v>951</v>
      </c>
      <c r="I36" s="498"/>
      <c r="J36" s="499"/>
      <c r="K36" s="499"/>
      <c r="L36" s="499"/>
      <c r="M36" s="499"/>
      <c r="N36" s="499"/>
      <c r="O36" s="499"/>
      <c r="P36" s="499"/>
    </row>
    <row r="37" spans="1:16" ht="41.25" customHeight="1" x14ac:dyDescent="0.25">
      <c r="A37" s="611">
        <v>4</v>
      </c>
      <c r="B37" s="81" t="s">
        <v>414</v>
      </c>
      <c r="C37" s="132">
        <v>43373</v>
      </c>
      <c r="D37" s="616">
        <v>43465</v>
      </c>
      <c r="E37" s="133"/>
      <c r="F37" s="610">
        <f>306206359.21*100/118</f>
        <v>259496914.58474573</v>
      </c>
      <c r="G37" s="611"/>
      <c r="H37" s="361" t="s">
        <v>952</v>
      </c>
      <c r="I37" s="498"/>
      <c r="J37" s="499"/>
      <c r="K37" s="499"/>
      <c r="L37" s="499"/>
      <c r="M37" s="499"/>
      <c r="N37" s="499"/>
      <c r="O37" s="499"/>
      <c r="P37" s="499"/>
    </row>
    <row r="38" spans="1:16" ht="41.25" customHeight="1" x14ac:dyDescent="0.25">
      <c r="A38" s="459">
        <v>5</v>
      </c>
      <c r="B38" s="99" t="s">
        <v>426</v>
      </c>
      <c r="C38" s="133">
        <v>43373</v>
      </c>
      <c r="D38" s="616">
        <v>43465</v>
      </c>
      <c r="E38" s="133"/>
      <c r="F38" s="458">
        <f>1252022356.19*100/118</f>
        <v>1061035895.0762712</v>
      </c>
      <c r="G38" s="278"/>
      <c r="H38" s="361" t="s">
        <v>765</v>
      </c>
      <c r="I38" s="498"/>
      <c r="J38" s="499"/>
      <c r="K38" s="499"/>
      <c r="L38" s="499"/>
      <c r="M38" s="499"/>
      <c r="N38" s="499"/>
      <c r="O38" s="499"/>
      <c r="P38" s="499"/>
    </row>
    <row r="39" spans="1:16" ht="41.25" customHeight="1" x14ac:dyDescent="0.25">
      <c r="A39" s="459">
        <v>6</v>
      </c>
      <c r="B39" s="99" t="s">
        <v>359</v>
      </c>
      <c r="C39" s="133">
        <v>43373</v>
      </c>
      <c r="D39" s="616">
        <v>43465</v>
      </c>
      <c r="E39" s="133"/>
      <c r="F39" s="458">
        <f>360000000*100/118</f>
        <v>305084745.76271188</v>
      </c>
      <c r="G39" s="278"/>
      <c r="H39" s="361" t="s">
        <v>423</v>
      </c>
      <c r="I39" s="498"/>
      <c r="J39" s="499"/>
      <c r="K39" s="499"/>
      <c r="L39" s="499"/>
      <c r="M39" s="499"/>
      <c r="N39" s="499"/>
      <c r="O39" s="499"/>
      <c r="P39" s="499"/>
    </row>
    <row r="40" spans="1:16" ht="41.25" customHeight="1" x14ac:dyDescent="0.25">
      <c r="A40" s="459">
        <v>7</v>
      </c>
      <c r="B40" s="99" t="s">
        <v>359</v>
      </c>
      <c r="C40" s="133">
        <v>43281</v>
      </c>
      <c r="D40" s="616">
        <v>43465</v>
      </c>
      <c r="E40" s="133"/>
      <c r="F40" s="458">
        <f>782104966.38*100/118</f>
        <v>662800818.96610165</v>
      </c>
      <c r="G40" s="278"/>
      <c r="H40" s="361" t="s">
        <v>670</v>
      </c>
      <c r="I40" s="498"/>
      <c r="J40" s="499"/>
      <c r="K40" s="499"/>
      <c r="L40" s="499"/>
      <c r="M40" s="499"/>
      <c r="N40" s="499"/>
      <c r="O40" s="499"/>
      <c r="P40" s="499"/>
    </row>
    <row r="41" spans="1:16" ht="41.25" customHeight="1" x14ac:dyDescent="0.25">
      <c r="A41" s="459">
        <v>8</v>
      </c>
      <c r="B41" s="81" t="s">
        <v>766</v>
      </c>
      <c r="C41" s="133">
        <v>43252</v>
      </c>
      <c r="D41" s="616">
        <v>43465</v>
      </c>
      <c r="E41" s="133"/>
      <c r="F41" s="458">
        <f>300379445.72-45820593.41</f>
        <v>254558852.31000003</v>
      </c>
      <c r="G41" s="278"/>
      <c r="H41" s="417" t="s">
        <v>500</v>
      </c>
      <c r="I41" s="498"/>
      <c r="J41" s="499"/>
      <c r="K41" s="499"/>
      <c r="L41" s="499"/>
      <c r="M41" s="499"/>
      <c r="N41" s="499"/>
      <c r="O41" s="499"/>
      <c r="P41" s="499"/>
    </row>
    <row r="42" spans="1:16" ht="24.75" customHeight="1" x14ac:dyDescent="0.25">
      <c r="A42" s="435">
        <v>9</v>
      </c>
      <c r="B42" s="81" t="s">
        <v>117</v>
      </c>
      <c r="C42" s="133"/>
      <c r="D42" s="133"/>
      <c r="E42" s="133"/>
      <c r="F42" s="458">
        <f>6876806869-F34-F35-F36-F37-F38-F39-F40-F41</f>
        <v>2833275202.0922041</v>
      </c>
      <c r="G42" s="278"/>
      <c r="H42" s="418"/>
      <c r="I42" s="142"/>
    </row>
    <row r="43" spans="1:16" ht="18.75" customHeight="1" x14ac:dyDescent="0.25">
      <c r="A43" s="766" t="s">
        <v>23</v>
      </c>
      <c r="B43" s="767"/>
      <c r="C43" s="180"/>
      <c r="D43" s="180"/>
      <c r="E43" s="180"/>
      <c r="F43" s="191">
        <f>SUM(F30:F42)</f>
        <v>6876806869</v>
      </c>
      <c r="G43" s="128"/>
      <c r="H43" s="367"/>
      <c r="I43" s="142"/>
      <c r="J43" s="368"/>
      <c r="K43" s="368"/>
    </row>
    <row r="44" spans="1:16" ht="29.25" customHeight="1" x14ac:dyDescent="0.25">
      <c r="A44" s="763" t="s">
        <v>234</v>
      </c>
      <c r="B44" s="764"/>
      <c r="C44" s="764"/>
      <c r="D44" s="764"/>
      <c r="E44" s="764"/>
      <c r="F44" s="764"/>
      <c r="G44" s="764"/>
      <c r="H44" s="765"/>
      <c r="I44" s="142"/>
    </row>
    <row r="45" spans="1:16" ht="35.25" customHeight="1" x14ac:dyDescent="0.25">
      <c r="A45" s="341">
        <v>1</v>
      </c>
      <c r="B45" s="81" t="s">
        <v>112</v>
      </c>
      <c r="C45" s="132">
        <v>43373</v>
      </c>
      <c r="D45" s="133">
        <v>43465</v>
      </c>
      <c r="E45" s="133"/>
      <c r="F45" s="458">
        <v>3077492</v>
      </c>
      <c r="G45" s="273"/>
      <c r="H45" s="88"/>
      <c r="I45" s="144"/>
    </row>
    <row r="46" spans="1:16" ht="31.5" x14ac:dyDescent="0.25">
      <c r="A46" s="341">
        <v>2</v>
      </c>
      <c r="B46" s="81" t="s">
        <v>113</v>
      </c>
      <c r="C46" s="132">
        <v>43373</v>
      </c>
      <c r="D46" s="133">
        <v>43388</v>
      </c>
      <c r="E46" s="133"/>
      <c r="F46" s="458">
        <v>9355</v>
      </c>
      <c r="G46" s="273"/>
      <c r="H46" s="88"/>
      <c r="I46" s="144"/>
    </row>
    <row r="47" spans="1:16" ht="24.75" hidden="1" customHeight="1" x14ac:dyDescent="0.25">
      <c r="A47" s="341">
        <v>3</v>
      </c>
      <c r="B47" s="81" t="s">
        <v>114</v>
      </c>
      <c r="C47" s="132">
        <v>43373</v>
      </c>
      <c r="D47" s="133"/>
      <c r="E47" s="133"/>
      <c r="F47" s="458"/>
      <c r="G47" s="273"/>
      <c r="H47" s="88"/>
      <c r="I47" s="144"/>
    </row>
    <row r="48" spans="1:16" ht="34.5" customHeight="1" x14ac:dyDescent="0.25">
      <c r="A48" s="341">
        <v>3</v>
      </c>
      <c r="B48" s="81" t="s">
        <v>114</v>
      </c>
      <c r="C48" s="132">
        <v>43373</v>
      </c>
      <c r="D48" s="133">
        <v>43404</v>
      </c>
      <c r="E48" s="133"/>
      <c r="F48" s="458">
        <v>177214</v>
      </c>
      <c r="G48" s="273"/>
      <c r="H48" s="88"/>
      <c r="I48" s="144"/>
    </row>
    <row r="49" spans="1:11" ht="36" customHeight="1" x14ac:dyDescent="0.25">
      <c r="A49" s="341">
        <v>4</v>
      </c>
      <c r="B49" s="81" t="s">
        <v>235</v>
      </c>
      <c r="C49" s="132">
        <v>43373</v>
      </c>
      <c r="D49" s="133"/>
      <c r="E49" s="133"/>
      <c r="F49" s="458">
        <v>5704261209</v>
      </c>
      <c r="G49" s="273"/>
      <c r="H49" s="88"/>
      <c r="I49" s="144"/>
    </row>
    <row r="50" spans="1:11" ht="31.5" x14ac:dyDescent="0.25">
      <c r="A50" s="341">
        <v>5</v>
      </c>
      <c r="B50" s="81" t="s">
        <v>115</v>
      </c>
      <c r="C50" s="132">
        <v>43373</v>
      </c>
      <c r="D50" s="133">
        <v>43465</v>
      </c>
      <c r="E50" s="133"/>
      <c r="F50" s="458">
        <v>1440089</v>
      </c>
      <c r="G50" s="273"/>
      <c r="H50" s="88"/>
      <c r="I50" s="144"/>
    </row>
    <row r="51" spans="1:11" ht="35.25" customHeight="1" x14ac:dyDescent="0.25">
      <c r="A51" s="341">
        <v>6</v>
      </c>
      <c r="B51" s="369" t="s">
        <v>192</v>
      </c>
      <c r="C51" s="132">
        <v>43373</v>
      </c>
      <c r="D51" s="133">
        <v>43465</v>
      </c>
      <c r="E51" s="133"/>
      <c r="F51" s="458">
        <v>379186581</v>
      </c>
      <c r="G51" s="273"/>
      <c r="H51" s="88"/>
      <c r="I51" s="144"/>
    </row>
    <row r="52" spans="1:11" ht="35.25" customHeight="1" x14ac:dyDescent="0.25">
      <c r="A52" s="341">
        <v>7</v>
      </c>
      <c r="B52" s="369" t="s">
        <v>268</v>
      </c>
      <c r="C52" s="132">
        <v>43373</v>
      </c>
      <c r="D52" s="133"/>
      <c r="E52" s="133"/>
      <c r="F52" s="458">
        <v>218138080</v>
      </c>
      <c r="G52" s="273"/>
      <c r="H52" s="88"/>
      <c r="I52" s="144"/>
    </row>
    <row r="53" spans="1:11" ht="31.5" x14ac:dyDescent="0.25">
      <c r="A53" s="341">
        <v>8</v>
      </c>
      <c r="B53" s="81" t="s">
        <v>584</v>
      </c>
      <c r="C53" s="132">
        <v>43373</v>
      </c>
      <c r="D53" s="133"/>
      <c r="E53" s="342"/>
      <c r="F53" s="458">
        <f>1641988790+347820288-F54</f>
        <v>424833499.10000014</v>
      </c>
      <c r="G53" s="273"/>
      <c r="H53" s="88"/>
      <c r="I53" s="144" t="s">
        <v>375</v>
      </c>
      <c r="K53" s="295"/>
    </row>
    <row r="54" spans="1:11" ht="63" customHeight="1" outlineLevel="1" x14ac:dyDescent="0.25">
      <c r="A54" s="341">
        <v>9</v>
      </c>
      <c r="B54" s="99" t="s">
        <v>111</v>
      </c>
      <c r="C54" s="132">
        <v>43373</v>
      </c>
      <c r="D54" s="133">
        <v>45657</v>
      </c>
      <c r="E54" s="342"/>
      <c r="F54" s="458">
        <f>1442659077.84+122316501.06</f>
        <v>1564975578.8999999</v>
      </c>
      <c r="G54" s="273"/>
      <c r="H54" s="439" t="s">
        <v>585</v>
      </c>
      <c r="I54" s="144"/>
      <c r="K54" s="295"/>
    </row>
    <row r="55" spans="1:11" ht="21.75" customHeight="1" x14ac:dyDescent="0.25">
      <c r="A55" s="766" t="s">
        <v>193</v>
      </c>
      <c r="B55" s="767"/>
      <c r="C55" s="346"/>
      <c r="D55" s="346"/>
      <c r="E55" s="346"/>
      <c r="F55" s="191">
        <f>SUM(F45:F54)</f>
        <v>8296099098</v>
      </c>
      <c r="G55" s="128"/>
      <c r="H55" s="367"/>
      <c r="I55" s="142"/>
    </row>
    <row r="56" spans="1:11" ht="37.5" customHeight="1" x14ac:dyDescent="0.25">
      <c r="A56" s="766" t="s">
        <v>82</v>
      </c>
      <c r="B56" s="767"/>
      <c r="C56" s="346"/>
      <c r="D56" s="346"/>
      <c r="E56" s="346"/>
      <c r="F56" s="191">
        <f>F27+F43+F55</f>
        <v>25244754803</v>
      </c>
      <c r="G56" s="128"/>
      <c r="H56" s="439"/>
      <c r="I56" s="142"/>
      <c r="K56" s="368"/>
    </row>
    <row r="57" spans="1:11" ht="15.75" x14ac:dyDescent="0.25">
      <c r="A57" s="144"/>
      <c r="B57" s="144"/>
      <c r="C57" s="144"/>
      <c r="D57" s="144"/>
      <c r="E57" s="144"/>
      <c r="F57" s="192"/>
      <c r="G57" s="144"/>
      <c r="H57" s="312"/>
      <c r="I57" s="144"/>
    </row>
    <row r="58" spans="1:11" s="386" customFormat="1" ht="51.75" customHeight="1" x14ac:dyDescent="0.25">
      <c r="A58" s="142"/>
      <c r="B58" s="703" t="s">
        <v>564</v>
      </c>
      <c r="C58" s="703"/>
      <c r="D58" s="142"/>
      <c r="E58" s="142"/>
      <c r="F58" s="455" t="s">
        <v>419</v>
      </c>
      <c r="G58" s="142"/>
      <c r="H58" s="378"/>
      <c r="I58" s="142"/>
    </row>
    <row r="59" spans="1:11" s="386" customFormat="1" ht="15.75" x14ac:dyDescent="0.25">
      <c r="A59" s="142"/>
      <c r="B59" s="142"/>
      <c r="C59" s="142"/>
      <c r="D59" s="142"/>
      <c r="E59" s="142"/>
      <c r="F59" s="455"/>
      <c r="G59" s="142"/>
      <c r="H59" s="378"/>
      <c r="I59" s="142"/>
    </row>
    <row r="60" spans="1:11" s="386" customFormat="1" ht="15.75" x14ac:dyDescent="0.25">
      <c r="A60" s="142"/>
      <c r="B60" s="385"/>
      <c r="C60" s="142"/>
      <c r="D60" s="142"/>
      <c r="E60" s="142"/>
      <c r="F60" s="455"/>
      <c r="G60" s="142"/>
      <c r="H60" s="378"/>
      <c r="I60" s="142"/>
    </row>
    <row r="61" spans="1:11" s="386" customFormat="1" ht="15.75" x14ac:dyDescent="0.25">
      <c r="A61" s="142"/>
      <c r="B61" s="142" t="s">
        <v>86</v>
      </c>
      <c r="C61" s="142"/>
      <c r="D61" s="142"/>
      <c r="E61" s="142"/>
      <c r="F61" s="455" t="s">
        <v>128</v>
      </c>
      <c r="G61" s="142"/>
      <c r="H61" s="378"/>
      <c r="I61" s="142"/>
    </row>
    <row r="62" spans="1:11" ht="15.75" x14ac:dyDescent="0.25">
      <c r="A62" s="144"/>
      <c r="B62" s="370"/>
      <c r="C62" s="370"/>
      <c r="D62" s="370"/>
      <c r="E62" s="370"/>
      <c r="F62" s="193"/>
      <c r="G62" s="144"/>
      <c r="H62" s="312"/>
      <c r="I62" s="144"/>
    </row>
    <row r="63" spans="1:11" ht="15.75" x14ac:dyDescent="0.25">
      <c r="B63" s="188" t="s">
        <v>24</v>
      </c>
      <c r="C63" s="370"/>
      <c r="D63" s="370"/>
      <c r="E63" s="370"/>
      <c r="F63" s="193"/>
    </row>
  </sheetData>
  <mergeCells count="11">
    <mergeCell ref="B58:C58"/>
    <mergeCell ref="C2:I2"/>
    <mergeCell ref="A4:H4"/>
    <mergeCell ref="G6:H6"/>
    <mergeCell ref="A8:H8"/>
    <mergeCell ref="A56:B56"/>
    <mergeCell ref="A55:B55"/>
    <mergeCell ref="A27:B27"/>
    <mergeCell ref="A28:H28"/>
    <mergeCell ref="A43:B43"/>
    <mergeCell ref="A44:H44"/>
  </mergeCells>
  <pageMargins left="0.70866141732283472" right="0.70866141732283472" top="0.74803149606299213" bottom="0.74803149606299213" header="0.31496062992125984" footer="0.31496062992125984"/>
  <pageSetup paperSize="9" scale="47" fitToHeight="2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6"/>
    <pageSetUpPr fitToPage="1"/>
  </sheetPr>
  <dimension ref="A1:H53"/>
  <sheetViews>
    <sheetView view="pageBreakPreview" zoomScaleNormal="100" zoomScaleSheetLayoutView="100" workbookViewId="0">
      <pane ySplit="6" topLeftCell="A19" activePane="bottomLeft" state="frozenSplit"/>
      <selection pane="bottomLeft" activeCell="E20" sqref="E20"/>
    </sheetView>
  </sheetViews>
  <sheetFormatPr defaultColWidth="9.140625" defaultRowHeight="12.75" x14ac:dyDescent="0.2"/>
  <cols>
    <col min="1" max="1" width="4.85546875" style="101" customWidth="1"/>
    <col min="2" max="2" width="34.28515625" style="101" customWidth="1"/>
    <col min="3" max="3" width="13.42578125" style="101" customWidth="1"/>
    <col min="4" max="4" width="14.5703125" style="101" customWidth="1"/>
    <col min="5" max="5" width="20.85546875" style="101" customWidth="1"/>
    <col min="6" max="6" width="9.140625" style="101" customWidth="1"/>
    <col min="7" max="7" width="17.7109375" style="101" customWidth="1"/>
    <col min="8" max="8" width="9.140625" style="101"/>
    <col min="9" max="9" width="11.5703125" style="101" customWidth="1"/>
    <col min="10" max="16384" width="9.140625" style="101"/>
  </cols>
  <sheetData>
    <row r="1" spans="1:8" s="176" customFormat="1" ht="15.75" x14ac:dyDescent="0.25">
      <c r="A1" s="142" t="s">
        <v>131</v>
      </c>
      <c r="B1" s="142"/>
      <c r="C1" s="761" t="s">
        <v>367</v>
      </c>
      <c r="D1" s="761"/>
      <c r="E1" s="761"/>
      <c r="F1" s="761"/>
      <c r="G1" s="761"/>
      <c r="H1" s="761"/>
    </row>
    <row r="2" spans="1:8" s="176" customFormat="1" ht="15.75" x14ac:dyDescent="0.25">
      <c r="A2" s="142"/>
      <c r="B2" s="142"/>
      <c r="C2" s="142"/>
      <c r="D2" s="142"/>
      <c r="E2" s="142"/>
      <c r="F2" s="142"/>
      <c r="G2" s="142"/>
      <c r="H2" s="142"/>
    </row>
    <row r="3" spans="1:8" s="176" customFormat="1" ht="18.75" customHeight="1" x14ac:dyDescent="0.25">
      <c r="A3" s="714" t="s">
        <v>64</v>
      </c>
      <c r="B3" s="714"/>
      <c r="C3" s="714"/>
      <c r="D3" s="714"/>
      <c r="E3" s="714"/>
      <c r="F3" s="714"/>
      <c r="G3" s="714"/>
      <c r="H3" s="142"/>
    </row>
    <row r="4" spans="1:8" s="176" customFormat="1" ht="20.25" customHeight="1" x14ac:dyDescent="0.25">
      <c r="A4" s="142"/>
      <c r="B4" s="142"/>
      <c r="C4" s="142"/>
      <c r="D4" s="393">
        <v>30</v>
      </c>
      <c r="E4" s="501" t="s">
        <v>892</v>
      </c>
      <c r="F4" s="142"/>
      <c r="G4" s="142" t="s">
        <v>665</v>
      </c>
      <c r="H4" s="142"/>
    </row>
    <row r="5" spans="1:8" ht="15.75" x14ac:dyDescent="0.25">
      <c r="A5" s="144"/>
      <c r="B5" s="144"/>
      <c r="C5" s="144"/>
      <c r="D5" s="144"/>
      <c r="E5" s="144"/>
      <c r="F5" s="144"/>
      <c r="G5" s="187" t="s">
        <v>107</v>
      </c>
      <c r="H5" s="144"/>
    </row>
    <row r="6" spans="1:8" s="178" customFormat="1" ht="126.75" customHeight="1" x14ac:dyDescent="0.2">
      <c r="A6" s="338" t="s">
        <v>16</v>
      </c>
      <c r="B6" s="338" t="s">
        <v>17</v>
      </c>
      <c r="C6" s="338" t="s">
        <v>18</v>
      </c>
      <c r="D6" s="395" t="s">
        <v>19</v>
      </c>
      <c r="E6" s="505" t="s">
        <v>20</v>
      </c>
      <c r="F6" s="338" t="s">
        <v>21</v>
      </c>
      <c r="G6" s="338" t="s">
        <v>22</v>
      </c>
      <c r="H6" s="248"/>
    </row>
    <row r="7" spans="1:8" s="176" customFormat="1" ht="15.75" x14ac:dyDescent="0.25">
      <c r="A7" s="763" t="s">
        <v>65</v>
      </c>
      <c r="B7" s="764"/>
      <c r="C7" s="764"/>
      <c r="D7" s="764"/>
      <c r="E7" s="764"/>
      <c r="F7" s="764"/>
      <c r="G7" s="765"/>
      <c r="H7" s="142"/>
    </row>
    <row r="8" spans="1:8" ht="21" customHeight="1" x14ac:dyDescent="0.25">
      <c r="A8" s="71">
        <v>1</v>
      </c>
      <c r="B8" s="71" t="s">
        <v>425</v>
      </c>
      <c r="C8" s="203">
        <v>42814</v>
      </c>
      <c r="D8" s="203">
        <v>43646</v>
      </c>
      <c r="E8" s="130">
        <v>9300000</v>
      </c>
      <c r="F8" s="273"/>
      <c r="G8" s="273"/>
      <c r="H8" s="144"/>
    </row>
    <row r="9" spans="1:8" ht="21" customHeight="1" x14ac:dyDescent="0.25">
      <c r="A9" s="71">
        <v>2</v>
      </c>
      <c r="B9" s="71" t="s">
        <v>425</v>
      </c>
      <c r="C9" s="203">
        <v>42818</v>
      </c>
      <c r="D9" s="203">
        <v>43547</v>
      </c>
      <c r="E9" s="130">
        <v>905000</v>
      </c>
      <c r="F9" s="273"/>
      <c r="G9" s="273"/>
      <c r="H9" s="144"/>
    </row>
    <row r="10" spans="1:8" ht="21" customHeight="1" x14ac:dyDescent="0.25">
      <c r="A10" s="71">
        <v>3</v>
      </c>
      <c r="B10" s="71" t="s">
        <v>425</v>
      </c>
      <c r="C10" s="203">
        <v>43373</v>
      </c>
      <c r="D10" s="203">
        <v>43552</v>
      </c>
      <c r="E10" s="130">
        <v>135801261.94999999</v>
      </c>
      <c r="F10" s="273"/>
      <c r="G10" s="273"/>
      <c r="H10" s="144"/>
    </row>
    <row r="11" spans="1:8" ht="21" customHeight="1" x14ac:dyDescent="0.25">
      <c r="A11" s="71">
        <v>4</v>
      </c>
      <c r="B11" s="71" t="s">
        <v>425</v>
      </c>
      <c r="C11" s="203">
        <v>42809</v>
      </c>
      <c r="D11" s="203">
        <v>43465</v>
      </c>
      <c r="E11" s="130">
        <v>3115598</v>
      </c>
      <c r="F11" s="273"/>
      <c r="G11" s="273"/>
      <c r="H11" s="144"/>
    </row>
    <row r="12" spans="1:8" ht="21" customHeight="1" x14ac:dyDescent="0.25">
      <c r="A12" s="71">
        <v>5</v>
      </c>
      <c r="B12" s="71" t="s">
        <v>381</v>
      </c>
      <c r="C12" s="203">
        <v>42558</v>
      </c>
      <c r="D12" s="203">
        <v>43465</v>
      </c>
      <c r="E12" s="130">
        <v>14000000</v>
      </c>
      <c r="F12" s="273"/>
      <c r="G12" s="273"/>
      <c r="H12" s="144"/>
    </row>
    <row r="13" spans="1:8" ht="21" customHeight="1" x14ac:dyDescent="0.25">
      <c r="A13" s="71">
        <v>6</v>
      </c>
      <c r="B13" s="71" t="s">
        <v>381</v>
      </c>
      <c r="C13" s="203">
        <v>42608</v>
      </c>
      <c r="D13" s="203">
        <v>43465</v>
      </c>
      <c r="E13" s="130">
        <v>5000000</v>
      </c>
      <c r="F13" s="273"/>
      <c r="G13" s="273"/>
      <c r="H13" s="144"/>
    </row>
    <row r="14" spans="1:8" ht="21" customHeight="1" x14ac:dyDescent="0.25">
      <c r="A14" s="71">
        <v>7</v>
      </c>
      <c r="B14" s="71" t="s">
        <v>381</v>
      </c>
      <c r="C14" s="203">
        <v>42572</v>
      </c>
      <c r="D14" s="203">
        <v>43465</v>
      </c>
      <c r="E14" s="130">
        <v>10500000</v>
      </c>
      <c r="F14" s="273"/>
      <c r="G14" s="273"/>
      <c r="H14" s="144"/>
    </row>
    <row r="15" spans="1:8" ht="21" customHeight="1" x14ac:dyDescent="0.25">
      <c r="A15" s="71">
        <v>8</v>
      </c>
      <c r="B15" s="71" t="s">
        <v>381</v>
      </c>
      <c r="C15" s="203">
        <v>43172</v>
      </c>
      <c r="D15" s="203">
        <v>43537</v>
      </c>
      <c r="E15" s="130">
        <v>50500000</v>
      </c>
      <c r="F15" s="273"/>
      <c r="G15" s="273"/>
      <c r="H15" s="144"/>
    </row>
    <row r="16" spans="1:8" ht="21" customHeight="1" x14ac:dyDescent="0.25">
      <c r="A16" s="71">
        <v>9</v>
      </c>
      <c r="B16" s="71" t="s">
        <v>380</v>
      </c>
      <c r="C16" s="203">
        <v>41898</v>
      </c>
      <c r="D16" s="203">
        <v>43465</v>
      </c>
      <c r="E16" s="130">
        <v>11137000</v>
      </c>
      <c r="F16" s="273"/>
      <c r="G16" s="273"/>
      <c r="H16" s="144"/>
    </row>
    <row r="17" spans="1:8" ht="21" customHeight="1" x14ac:dyDescent="0.25">
      <c r="A17" s="71">
        <v>10</v>
      </c>
      <c r="B17" s="71" t="s">
        <v>380</v>
      </c>
      <c r="C17" s="203">
        <v>43373</v>
      </c>
      <c r="D17" s="203">
        <v>43465</v>
      </c>
      <c r="E17" s="130">
        <v>21525000</v>
      </c>
      <c r="F17" s="273"/>
      <c r="G17" s="273"/>
      <c r="H17" s="144"/>
    </row>
    <row r="18" spans="1:8" ht="21" customHeight="1" x14ac:dyDescent="0.25">
      <c r="A18" s="71">
        <v>11</v>
      </c>
      <c r="B18" s="71" t="s">
        <v>380</v>
      </c>
      <c r="C18" s="203">
        <v>42548</v>
      </c>
      <c r="D18" s="203">
        <v>43465</v>
      </c>
      <c r="E18" s="130">
        <v>13500000</v>
      </c>
      <c r="F18" s="273"/>
      <c r="G18" s="273"/>
      <c r="H18" s="144"/>
    </row>
    <row r="19" spans="1:8" ht="36.75" customHeight="1" x14ac:dyDescent="0.25">
      <c r="A19" s="71">
        <v>12</v>
      </c>
      <c r="B19" s="81" t="s">
        <v>358</v>
      </c>
      <c r="C19" s="280">
        <v>42280</v>
      </c>
      <c r="D19" s="203">
        <v>43465</v>
      </c>
      <c r="E19" s="130">
        <v>2614600</v>
      </c>
      <c r="F19" s="273"/>
      <c r="G19" s="273"/>
      <c r="H19" s="144"/>
    </row>
    <row r="20" spans="1:8" ht="21" customHeight="1" x14ac:dyDescent="0.25">
      <c r="A20" s="71">
        <v>13</v>
      </c>
      <c r="B20" s="71" t="s">
        <v>427</v>
      </c>
      <c r="C20" s="203">
        <v>43373</v>
      </c>
      <c r="D20" s="203">
        <v>43552</v>
      </c>
      <c r="E20" s="130">
        <v>41365510.07</v>
      </c>
      <c r="F20" s="273"/>
      <c r="G20" s="273"/>
      <c r="H20" s="144"/>
    </row>
    <row r="21" spans="1:8" ht="21" customHeight="1" x14ac:dyDescent="0.25">
      <c r="A21" s="71">
        <v>14</v>
      </c>
      <c r="B21" s="71" t="s">
        <v>428</v>
      </c>
      <c r="C21" s="203">
        <v>42824</v>
      </c>
      <c r="D21" s="203">
        <v>43646</v>
      </c>
      <c r="E21" s="130">
        <v>1987050</v>
      </c>
      <c r="F21" s="273"/>
      <c r="G21" s="273"/>
      <c r="H21" s="144"/>
    </row>
    <row r="22" spans="1:8" ht="21" customHeight="1" x14ac:dyDescent="0.25">
      <c r="A22" s="71">
        <v>15</v>
      </c>
      <c r="B22" s="71" t="s">
        <v>429</v>
      </c>
      <c r="C22" s="203">
        <v>42818</v>
      </c>
      <c r="D22" s="203">
        <v>43578</v>
      </c>
      <c r="E22" s="130">
        <v>9017856.6699999999</v>
      </c>
      <c r="F22" s="273"/>
      <c r="G22" s="273"/>
      <c r="H22" s="144"/>
    </row>
    <row r="23" spans="1:8" ht="21" customHeight="1" x14ac:dyDescent="0.25">
      <c r="A23" s="71">
        <v>16</v>
      </c>
      <c r="B23" s="71" t="s">
        <v>430</v>
      </c>
      <c r="C23" s="203">
        <v>42814</v>
      </c>
      <c r="D23" s="203">
        <v>43646</v>
      </c>
      <c r="E23" s="130">
        <v>2280000</v>
      </c>
      <c r="F23" s="273"/>
      <c r="G23" s="273"/>
      <c r="H23" s="144"/>
    </row>
    <row r="24" spans="1:8" ht="21" customHeight="1" x14ac:dyDescent="0.25">
      <c r="A24" s="71">
        <v>17</v>
      </c>
      <c r="B24" s="71" t="s">
        <v>430</v>
      </c>
      <c r="C24" s="203">
        <v>43373</v>
      </c>
      <c r="D24" s="203">
        <v>43646</v>
      </c>
      <c r="E24" s="130">
        <v>216523805.81</v>
      </c>
      <c r="F24" s="273"/>
      <c r="G24" s="273"/>
      <c r="H24" s="144"/>
    </row>
    <row r="25" spans="1:8" ht="21" customHeight="1" x14ac:dyDescent="0.25">
      <c r="A25" s="71">
        <v>18</v>
      </c>
      <c r="B25" s="71" t="s">
        <v>430</v>
      </c>
      <c r="C25" s="203">
        <v>42811</v>
      </c>
      <c r="D25" s="203">
        <v>43646</v>
      </c>
      <c r="E25" s="130">
        <v>1500000</v>
      </c>
      <c r="F25" s="273"/>
      <c r="G25" s="273"/>
      <c r="H25" s="144"/>
    </row>
    <row r="26" spans="1:8" ht="21" customHeight="1" x14ac:dyDescent="0.25">
      <c r="A26" s="71">
        <v>19</v>
      </c>
      <c r="B26" s="71" t="s">
        <v>501</v>
      </c>
      <c r="C26" s="203">
        <v>42537</v>
      </c>
      <c r="D26" s="203">
        <v>43301</v>
      </c>
      <c r="E26" s="130">
        <v>1123921.98</v>
      </c>
      <c r="F26" s="273"/>
      <c r="G26" s="273"/>
      <c r="H26" s="144"/>
    </row>
    <row r="27" spans="1:8" ht="21" customHeight="1" x14ac:dyDescent="0.25">
      <c r="A27" s="71">
        <v>20</v>
      </c>
      <c r="B27" s="71" t="s">
        <v>666</v>
      </c>
      <c r="C27" s="203">
        <v>43373</v>
      </c>
      <c r="D27" s="203">
        <v>43403</v>
      </c>
      <c r="E27" s="130">
        <v>38972412.350000001</v>
      </c>
      <c r="F27" s="273"/>
      <c r="G27" s="273"/>
      <c r="H27" s="144"/>
    </row>
    <row r="28" spans="1:8" ht="21" customHeight="1" x14ac:dyDescent="0.25">
      <c r="A28" s="71">
        <v>21</v>
      </c>
      <c r="B28" s="71" t="s">
        <v>569</v>
      </c>
      <c r="C28" s="203">
        <v>43035</v>
      </c>
      <c r="D28" s="203">
        <v>43465</v>
      </c>
      <c r="E28" s="130">
        <v>39226760</v>
      </c>
      <c r="F28" s="273"/>
      <c r="G28" s="273"/>
      <c r="H28" s="144"/>
    </row>
    <row r="29" spans="1:8" ht="21" customHeight="1" x14ac:dyDescent="0.25">
      <c r="A29" s="71">
        <v>22</v>
      </c>
      <c r="B29" s="71" t="s">
        <v>752</v>
      </c>
      <c r="C29" s="203">
        <v>43373</v>
      </c>
      <c r="D29" s="203">
        <v>43465</v>
      </c>
      <c r="E29" s="130">
        <v>572295019</v>
      </c>
      <c r="F29" s="273"/>
      <c r="G29" s="273"/>
      <c r="H29" s="144"/>
    </row>
    <row r="30" spans="1:8" ht="21" customHeight="1" x14ac:dyDescent="0.25">
      <c r="A30" s="71">
        <v>23</v>
      </c>
      <c r="B30" s="71" t="s">
        <v>150</v>
      </c>
      <c r="C30" s="203">
        <v>43373</v>
      </c>
      <c r="D30" s="203">
        <v>43725</v>
      </c>
      <c r="E30" s="130">
        <v>189468460</v>
      </c>
      <c r="F30" s="273"/>
      <c r="G30" s="273"/>
      <c r="H30" s="144"/>
    </row>
    <row r="31" spans="1:8" ht="21" customHeight="1" x14ac:dyDescent="0.25">
      <c r="A31" s="71">
        <v>24</v>
      </c>
      <c r="B31" s="71" t="s">
        <v>898</v>
      </c>
      <c r="C31" s="203">
        <v>43373</v>
      </c>
      <c r="D31" s="203">
        <v>43647</v>
      </c>
      <c r="E31" s="130">
        <v>6884459.0099999998</v>
      </c>
      <c r="F31" s="273"/>
      <c r="G31" s="273"/>
      <c r="H31" s="144"/>
    </row>
    <row r="32" spans="1:8" s="176" customFormat="1" ht="21.75" customHeight="1" x14ac:dyDescent="0.25">
      <c r="A32" s="766" t="s">
        <v>109</v>
      </c>
      <c r="B32" s="767"/>
      <c r="C32" s="180"/>
      <c r="D32" s="180"/>
      <c r="E32" s="86">
        <f>SUM(E8:E31)</f>
        <v>1398543714.8399999</v>
      </c>
      <c r="F32" s="128"/>
      <c r="G32" s="128"/>
      <c r="H32" s="142"/>
    </row>
    <row r="33" spans="1:8" s="176" customFormat="1" ht="15.75" x14ac:dyDescent="0.25">
      <c r="A33" s="763" t="s">
        <v>66</v>
      </c>
      <c r="B33" s="764"/>
      <c r="C33" s="764"/>
      <c r="D33" s="764"/>
      <c r="E33" s="764"/>
      <c r="F33" s="764"/>
      <c r="G33" s="765"/>
      <c r="H33" s="142"/>
    </row>
    <row r="34" spans="1:8" ht="15.75" x14ac:dyDescent="0.25">
      <c r="A34" s="273">
        <v>1</v>
      </c>
      <c r="B34" s="273"/>
      <c r="C34" s="273"/>
      <c r="D34" s="273"/>
      <c r="E34" s="273"/>
      <c r="F34" s="273"/>
      <c r="G34" s="273"/>
      <c r="H34" s="144"/>
    </row>
    <row r="35" spans="1:8" ht="15.75" x14ac:dyDescent="0.25">
      <c r="A35" s="273">
        <v>2</v>
      </c>
      <c r="B35" s="273"/>
      <c r="C35" s="273"/>
      <c r="D35" s="273"/>
      <c r="E35" s="273"/>
      <c r="F35" s="273"/>
      <c r="G35" s="273"/>
      <c r="H35" s="144"/>
    </row>
    <row r="36" spans="1:8" ht="15.75" x14ac:dyDescent="0.25">
      <c r="A36" s="273">
        <v>3</v>
      </c>
      <c r="B36" s="273"/>
      <c r="C36" s="273"/>
      <c r="D36" s="273"/>
      <c r="E36" s="273"/>
      <c r="F36" s="273"/>
      <c r="G36" s="273"/>
      <c r="H36" s="144"/>
    </row>
    <row r="37" spans="1:8" ht="15.75" x14ac:dyDescent="0.25">
      <c r="A37" s="273">
        <v>4</v>
      </c>
      <c r="B37" s="273"/>
      <c r="C37" s="273"/>
      <c r="D37" s="273"/>
      <c r="E37" s="273"/>
      <c r="F37" s="273"/>
      <c r="G37" s="273"/>
      <c r="H37" s="144"/>
    </row>
    <row r="38" spans="1:8" ht="15.75" x14ac:dyDescent="0.25">
      <c r="A38" s="273" t="s">
        <v>2</v>
      </c>
      <c r="B38" s="273"/>
      <c r="C38" s="273"/>
      <c r="D38" s="273"/>
      <c r="E38" s="273"/>
      <c r="F38" s="273"/>
      <c r="G38" s="273"/>
      <c r="H38" s="144"/>
    </row>
    <row r="39" spans="1:8" s="176" customFormat="1" ht="18.75" customHeight="1" x14ac:dyDescent="0.25">
      <c r="A39" s="763" t="s">
        <v>109</v>
      </c>
      <c r="B39" s="765"/>
      <c r="C39" s="128"/>
      <c r="D39" s="128"/>
      <c r="E39" s="128"/>
      <c r="F39" s="128"/>
      <c r="G39" s="128"/>
      <c r="H39" s="142"/>
    </row>
    <row r="40" spans="1:8" s="176" customFormat="1" ht="15.75" x14ac:dyDescent="0.25">
      <c r="A40" s="763" t="s">
        <v>67</v>
      </c>
      <c r="B40" s="764"/>
      <c r="C40" s="764"/>
      <c r="D40" s="764"/>
      <c r="E40" s="764"/>
      <c r="F40" s="764"/>
      <c r="G40" s="765"/>
      <c r="H40" s="142"/>
    </row>
    <row r="41" spans="1:8" ht="24.75" customHeight="1" x14ac:dyDescent="0.25">
      <c r="A41" s="71">
        <v>1</v>
      </c>
      <c r="B41" s="71" t="s">
        <v>153</v>
      </c>
      <c r="C41" s="71"/>
      <c r="D41" s="71"/>
      <c r="E41" s="130">
        <v>129740000</v>
      </c>
      <c r="F41" s="273"/>
      <c r="G41" s="273"/>
      <c r="H41" s="144"/>
    </row>
    <row r="42" spans="1:8" ht="19.5" customHeight="1" x14ac:dyDescent="0.25">
      <c r="A42" s="281">
        <v>2</v>
      </c>
      <c r="B42" s="282" t="s">
        <v>203</v>
      </c>
      <c r="C42" s="273"/>
      <c r="D42" s="273"/>
      <c r="E42" s="274">
        <v>110000000</v>
      </c>
      <c r="F42" s="273"/>
      <c r="G42" s="273"/>
      <c r="H42" s="144"/>
    </row>
    <row r="43" spans="1:8" ht="15.75" x14ac:dyDescent="0.25">
      <c r="A43" s="273">
        <v>3</v>
      </c>
      <c r="B43" s="273"/>
      <c r="C43" s="273"/>
      <c r="D43" s="273"/>
      <c r="E43" s="274"/>
      <c r="F43" s="273"/>
      <c r="G43" s="273"/>
      <c r="H43" s="144"/>
    </row>
    <row r="44" spans="1:8" ht="15.75" x14ac:dyDescent="0.25">
      <c r="A44" s="273">
        <v>4</v>
      </c>
      <c r="B44" s="273"/>
      <c r="C44" s="273"/>
      <c r="D44" s="273"/>
      <c r="E44" s="274"/>
      <c r="F44" s="273"/>
      <c r="G44" s="273"/>
      <c r="H44" s="144"/>
    </row>
    <row r="45" spans="1:8" ht="15.75" x14ac:dyDescent="0.25">
      <c r="A45" s="273" t="s">
        <v>2</v>
      </c>
      <c r="B45" s="273"/>
      <c r="C45" s="273"/>
      <c r="D45" s="273"/>
      <c r="E45" s="274"/>
      <c r="F45" s="273"/>
      <c r="G45" s="273"/>
      <c r="H45" s="144"/>
    </row>
    <row r="46" spans="1:8" s="176" customFormat="1" ht="15.75" x14ac:dyDescent="0.25">
      <c r="A46" s="763" t="s">
        <v>109</v>
      </c>
      <c r="B46" s="765"/>
      <c r="C46" s="128"/>
      <c r="D46" s="128"/>
      <c r="E46" s="129">
        <f>SUM(E41:E45)</f>
        <v>239740000</v>
      </c>
      <c r="F46" s="128"/>
      <c r="G46" s="128"/>
      <c r="H46" s="142"/>
    </row>
    <row r="47" spans="1:8" s="176" customFormat="1" ht="24" customHeight="1" x14ac:dyDescent="0.25">
      <c r="A47" s="773" t="s">
        <v>68</v>
      </c>
      <c r="B47" s="774"/>
      <c r="C47" s="283"/>
      <c r="D47" s="283"/>
      <c r="E47" s="284">
        <f>E32+E39+E46</f>
        <v>1638283714.8399999</v>
      </c>
      <c r="F47" s="128"/>
      <c r="G47" s="128"/>
      <c r="H47" s="142"/>
    </row>
    <row r="48" spans="1:8" ht="29.25" customHeight="1" x14ac:dyDescent="0.25">
      <c r="A48" s="144"/>
      <c r="B48" s="144"/>
      <c r="C48" s="144"/>
      <c r="D48" s="144"/>
      <c r="E48" s="144"/>
      <c r="F48" s="144"/>
      <c r="G48" s="144"/>
      <c r="H48" s="144"/>
    </row>
    <row r="49" spans="1:8" s="300" customFormat="1" ht="42" customHeight="1" x14ac:dyDescent="0.25">
      <c r="A49" s="142"/>
      <c r="B49" s="703" t="s">
        <v>564</v>
      </c>
      <c r="C49" s="703"/>
      <c r="D49" s="703"/>
      <c r="E49" s="501" t="s">
        <v>420</v>
      </c>
      <c r="F49" s="142"/>
      <c r="G49" s="142"/>
      <c r="H49" s="142"/>
    </row>
    <row r="50" spans="1:8" s="300" customFormat="1" ht="15.75" x14ac:dyDescent="0.25">
      <c r="A50" s="142"/>
      <c r="B50" s="385"/>
      <c r="C50" s="142"/>
      <c r="D50" s="142"/>
      <c r="E50" s="142"/>
      <c r="F50" s="142"/>
      <c r="G50" s="142"/>
      <c r="H50" s="142"/>
    </row>
    <row r="51" spans="1:8" s="300" customFormat="1" ht="22.5" customHeight="1" x14ac:dyDescent="0.25">
      <c r="A51" s="142"/>
      <c r="B51" s="142" t="s">
        <v>86</v>
      </c>
      <c r="C51" s="142"/>
      <c r="D51" s="142"/>
      <c r="E51" s="142" t="s">
        <v>128</v>
      </c>
      <c r="F51" s="142"/>
      <c r="G51" s="142"/>
      <c r="H51" s="142"/>
    </row>
    <row r="52" spans="1:8" ht="13.5" customHeight="1" x14ac:dyDescent="0.25">
      <c r="A52" s="144"/>
      <c r="F52" s="144"/>
      <c r="G52" s="144"/>
      <c r="H52" s="144"/>
    </row>
    <row r="53" spans="1:8" ht="21" customHeight="1" x14ac:dyDescent="0.25">
      <c r="B53" s="144" t="s">
        <v>24</v>
      </c>
    </row>
  </sheetData>
  <mergeCells count="10">
    <mergeCell ref="B49:D49"/>
    <mergeCell ref="C1:H1"/>
    <mergeCell ref="A46:B46"/>
    <mergeCell ref="A47:B47"/>
    <mergeCell ref="A3:G3"/>
    <mergeCell ref="A7:G7"/>
    <mergeCell ref="A33:G33"/>
    <mergeCell ref="A32:B32"/>
    <mergeCell ref="A39:B39"/>
    <mergeCell ref="A40:G40"/>
  </mergeCells>
  <phoneticPr fontId="0" type="noConversion"/>
  <printOptions horizontalCentered="1" verticalCentered="1"/>
  <pageMargins left="0.35433070866141736" right="0.15748031496062992" top="0.35433070866141736" bottom="0.35433070866141736" header="0.51181102362204722" footer="0.51181102362204722"/>
  <pageSetup paperSize="9" scale="6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6"/>
  </sheetPr>
  <dimension ref="A1:F135"/>
  <sheetViews>
    <sheetView view="pageBreakPreview" zoomScale="60" zoomScaleNormal="100" workbookViewId="0">
      <selection activeCell="C10" sqref="C10"/>
    </sheetView>
  </sheetViews>
  <sheetFormatPr defaultRowHeight="12.75" x14ac:dyDescent="0.2"/>
  <cols>
    <col min="1" max="1" width="6.5703125" customWidth="1"/>
    <col min="2" max="2" width="67.7109375" customWidth="1"/>
    <col min="3" max="3" width="19.28515625" style="6" customWidth="1"/>
  </cols>
  <sheetData>
    <row r="1" spans="1:6" ht="15.75" x14ac:dyDescent="0.25">
      <c r="A1" s="19"/>
      <c r="B1" s="25" t="s">
        <v>59</v>
      </c>
      <c r="C1" s="49"/>
      <c r="D1" s="19"/>
      <c r="E1" s="19"/>
      <c r="F1" s="19"/>
    </row>
    <row r="2" spans="1:6" ht="15.75" x14ac:dyDescent="0.25">
      <c r="A2" s="19"/>
      <c r="B2" s="25" t="s">
        <v>63</v>
      </c>
      <c r="C2" s="50"/>
      <c r="D2" s="19"/>
      <c r="E2" s="19"/>
      <c r="F2" s="19"/>
    </row>
    <row r="3" spans="1:6" ht="15.75" x14ac:dyDescent="0.25">
      <c r="A3" s="19"/>
      <c r="B3" s="25" t="s">
        <v>105</v>
      </c>
      <c r="C3" s="49"/>
      <c r="D3" s="19"/>
      <c r="E3" s="19"/>
      <c r="F3" s="19"/>
    </row>
    <row r="4" spans="1:6" ht="15.75" x14ac:dyDescent="0.25">
      <c r="A4" s="776" t="s">
        <v>369</v>
      </c>
      <c r="B4" s="776"/>
      <c r="C4" s="776"/>
      <c r="D4" s="776"/>
      <c r="E4" s="776"/>
      <c r="F4" s="776"/>
    </row>
    <row r="5" spans="1:6" ht="16.5" customHeight="1" x14ac:dyDescent="0.25">
      <c r="A5" s="19"/>
      <c r="B5" s="83" t="s">
        <v>890</v>
      </c>
      <c r="C5" s="49"/>
      <c r="D5" s="19"/>
      <c r="E5" s="19"/>
      <c r="F5" s="19"/>
    </row>
    <row r="6" spans="1:6" ht="21.75" customHeight="1" x14ac:dyDescent="0.25">
      <c r="A6" s="19"/>
      <c r="B6" s="19"/>
      <c r="C6" s="51" t="s">
        <v>107</v>
      </c>
      <c r="D6" s="19"/>
      <c r="E6" s="19"/>
      <c r="F6" s="19"/>
    </row>
    <row r="7" spans="1:6" ht="18.75" customHeight="1" x14ac:dyDescent="0.25">
      <c r="A7" s="52" t="s">
        <v>16</v>
      </c>
      <c r="B7" s="29" t="s">
        <v>104</v>
      </c>
      <c r="C7" s="29" t="s">
        <v>143</v>
      </c>
      <c r="D7" s="19"/>
      <c r="E7" s="19"/>
      <c r="F7" s="19"/>
    </row>
    <row r="8" spans="1:6" s="4" customFormat="1" ht="20.25" customHeight="1" x14ac:dyDescent="0.25">
      <c r="A8" s="53">
        <v>1</v>
      </c>
      <c r="B8" s="56" t="s">
        <v>206</v>
      </c>
      <c r="C8" s="57">
        <v>1937996</v>
      </c>
      <c r="D8" s="19"/>
      <c r="E8" s="19"/>
      <c r="F8" s="19"/>
    </row>
    <row r="9" spans="1:6" s="4" customFormat="1" ht="17.25" customHeight="1" x14ac:dyDescent="0.25">
      <c r="A9" s="53">
        <v>2</v>
      </c>
      <c r="B9" s="56" t="s">
        <v>268</v>
      </c>
      <c r="C9" s="57">
        <v>70214809</v>
      </c>
      <c r="D9" s="19"/>
      <c r="E9" s="19"/>
      <c r="F9" s="19"/>
    </row>
    <row r="10" spans="1:6" s="4" customFormat="1" ht="17.25" customHeight="1" x14ac:dyDescent="0.25">
      <c r="A10" s="53" t="s">
        <v>2</v>
      </c>
      <c r="B10" s="56"/>
      <c r="C10" s="57"/>
      <c r="D10" s="19"/>
      <c r="E10" s="19"/>
      <c r="F10" s="19"/>
    </row>
    <row r="11" spans="1:6" ht="18" customHeight="1" x14ac:dyDescent="0.25">
      <c r="A11" s="775" t="s">
        <v>80</v>
      </c>
      <c r="B11" s="775"/>
      <c r="C11" s="96">
        <f>SUM(C7:C10)</f>
        <v>72152805</v>
      </c>
      <c r="D11" s="19"/>
      <c r="E11" s="19"/>
      <c r="F11" s="19"/>
    </row>
    <row r="12" spans="1:6" ht="12.75" customHeight="1" x14ac:dyDescent="0.25">
      <c r="A12" s="19"/>
      <c r="B12" s="19"/>
      <c r="C12" s="58"/>
      <c r="D12" s="19"/>
      <c r="E12" s="19"/>
      <c r="F12" s="19"/>
    </row>
    <row r="13" spans="1:6" ht="12.75" customHeight="1" x14ac:dyDescent="0.2">
      <c r="A13" s="9"/>
      <c r="B13" s="9"/>
      <c r="C13" s="11"/>
    </row>
    <row r="14" spans="1:6" ht="12.75" customHeight="1" x14ac:dyDescent="0.2">
      <c r="A14" s="9"/>
      <c r="B14" s="9"/>
      <c r="C14" s="11"/>
    </row>
    <row r="15" spans="1:6" ht="12.75" customHeight="1" x14ac:dyDescent="0.2">
      <c r="A15" s="9"/>
      <c r="B15" s="9"/>
      <c r="C15" s="11"/>
    </row>
    <row r="16" spans="1:6" s="156" customFormat="1" ht="57" customHeight="1" x14ac:dyDescent="0.25">
      <c r="A16" s="703" t="s">
        <v>564</v>
      </c>
      <c r="B16" s="703"/>
      <c r="C16" s="373" t="s">
        <v>420</v>
      </c>
      <c r="E16" s="126"/>
      <c r="F16" s="126"/>
    </row>
    <row r="17" spans="1:6" s="156" customFormat="1" ht="12.75" customHeight="1" x14ac:dyDescent="0.25">
      <c r="A17" s="381"/>
      <c r="B17" s="383"/>
      <c r="C17" s="126"/>
      <c r="E17" s="126"/>
      <c r="F17" s="126"/>
    </row>
    <row r="18" spans="1:6" s="156" customFormat="1" ht="39.75" customHeight="1" x14ac:dyDescent="0.25">
      <c r="A18" s="383" t="s">
        <v>86</v>
      </c>
      <c r="B18" s="126"/>
      <c r="C18" s="383" t="s">
        <v>128</v>
      </c>
      <c r="E18" s="126"/>
      <c r="F18" s="126"/>
    </row>
    <row r="19" spans="1:6" ht="13.5" customHeight="1" x14ac:dyDescent="0.2">
      <c r="C19"/>
    </row>
    <row r="20" spans="1:6" ht="13.5" customHeight="1" x14ac:dyDescent="0.25">
      <c r="A20" s="19" t="s">
        <v>24</v>
      </c>
      <c r="C20"/>
    </row>
    <row r="21" spans="1:6" ht="13.5" customHeight="1" x14ac:dyDescent="0.2">
      <c r="A21" s="9"/>
      <c r="B21" s="9"/>
      <c r="C21" s="11"/>
    </row>
    <row r="22" spans="1:6" ht="13.5" customHeight="1" x14ac:dyDescent="0.2">
      <c r="A22" s="9"/>
      <c r="B22" s="9"/>
      <c r="C22" s="11"/>
    </row>
    <row r="23" spans="1:6" ht="15" customHeight="1" x14ac:dyDescent="0.2">
      <c r="A23" s="9"/>
      <c r="B23" s="9"/>
      <c r="C23" s="11"/>
    </row>
    <row r="24" spans="1:6" ht="12.75" customHeight="1" x14ac:dyDescent="0.2">
      <c r="A24" s="9"/>
      <c r="B24" s="16"/>
      <c r="C24" s="12"/>
    </row>
    <row r="25" spans="1:6" ht="36" customHeight="1" x14ac:dyDescent="0.2">
      <c r="A25" s="9"/>
      <c r="B25" s="7"/>
      <c r="C25" s="10"/>
    </row>
    <row r="26" spans="1:6" ht="12.75" customHeight="1" x14ac:dyDescent="0.2">
      <c r="A26" s="9"/>
      <c r="B26" s="7"/>
      <c r="C26" s="10"/>
    </row>
    <row r="27" spans="1:6" ht="21.75" customHeight="1" x14ac:dyDescent="0.2">
      <c r="A27" s="9"/>
      <c r="C27" s="10"/>
    </row>
    <row r="28" spans="1:6" ht="12.75" customHeight="1" x14ac:dyDescent="0.2">
      <c r="A28" s="9"/>
      <c r="B28" s="9"/>
      <c r="C28" s="10"/>
    </row>
    <row r="29" spans="1:6" ht="12.75" customHeight="1" x14ac:dyDescent="0.2">
      <c r="A29" s="9"/>
      <c r="B29" s="9"/>
      <c r="C29" s="10"/>
    </row>
    <row r="30" spans="1:6" ht="12.75" customHeight="1" x14ac:dyDescent="0.2">
      <c r="A30" s="9"/>
      <c r="B30" s="9"/>
      <c r="C30" s="10"/>
    </row>
    <row r="31" spans="1:6" ht="12.75" customHeight="1" x14ac:dyDescent="0.2">
      <c r="A31" s="9"/>
      <c r="B31" s="9"/>
      <c r="C31" s="10"/>
    </row>
    <row r="32" spans="1:6" ht="12.75" customHeight="1" x14ac:dyDescent="0.2">
      <c r="A32" s="9"/>
      <c r="B32" s="9"/>
      <c r="C32" s="10"/>
    </row>
    <row r="33" spans="1:3" ht="12.75" customHeight="1" x14ac:dyDescent="0.2">
      <c r="A33" s="9"/>
      <c r="B33" s="9"/>
      <c r="C33" s="10"/>
    </row>
    <row r="34" spans="1:3" ht="12.75" customHeight="1" x14ac:dyDescent="0.2">
      <c r="A34" s="9"/>
      <c r="B34" s="9"/>
      <c r="C34" s="10"/>
    </row>
    <row r="35" spans="1:3" ht="12.75" customHeight="1" x14ac:dyDescent="0.2">
      <c r="A35" s="9"/>
      <c r="B35" s="9"/>
      <c r="C35" s="10"/>
    </row>
    <row r="36" spans="1:3" ht="12.75" customHeight="1" x14ac:dyDescent="0.2">
      <c r="A36" s="9"/>
      <c r="B36" s="9"/>
      <c r="C36" s="10"/>
    </row>
    <row r="37" spans="1:3" ht="12.75" customHeight="1" x14ac:dyDescent="0.2">
      <c r="A37" s="9"/>
      <c r="B37" s="9"/>
      <c r="C37" s="10"/>
    </row>
    <row r="38" spans="1:3" ht="12.75" customHeight="1" x14ac:dyDescent="0.2">
      <c r="A38" s="9"/>
      <c r="B38" s="9"/>
      <c r="C38" s="10"/>
    </row>
    <row r="39" spans="1:3" ht="12.75" customHeight="1" x14ac:dyDescent="0.2">
      <c r="A39" s="9"/>
      <c r="B39" s="9"/>
      <c r="C39" s="10"/>
    </row>
    <row r="40" spans="1:3" ht="12.75" customHeight="1" x14ac:dyDescent="0.2">
      <c r="A40" s="9"/>
      <c r="B40" s="9"/>
      <c r="C40" s="10"/>
    </row>
    <row r="41" spans="1:3" ht="12.75" customHeight="1" x14ac:dyDescent="0.2">
      <c r="A41" s="9"/>
      <c r="B41" s="9"/>
      <c r="C41" s="10"/>
    </row>
    <row r="42" spans="1:3" ht="12.75" customHeight="1" x14ac:dyDescent="0.2">
      <c r="A42" s="9"/>
      <c r="B42" s="9"/>
      <c r="C42" s="10"/>
    </row>
    <row r="43" spans="1:3" ht="12.75" customHeight="1" x14ac:dyDescent="0.2">
      <c r="A43" s="9"/>
      <c r="B43" s="9"/>
      <c r="C43" s="10"/>
    </row>
    <row r="44" spans="1:3" ht="12.75" customHeight="1" x14ac:dyDescent="0.2">
      <c r="A44" s="9"/>
      <c r="B44" s="9"/>
      <c r="C44" s="10"/>
    </row>
    <row r="45" spans="1:3" ht="12.75" customHeight="1" x14ac:dyDescent="0.2">
      <c r="A45" s="9"/>
      <c r="B45" s="9"/>
      <c r="C45" s="10"/>
    </row>
    <row r="46" spans="1:3" ht="12.75" customHeight="1" x14ac:dyDescent="0.2">
      <c r="A46" s="9"/>
      <c r="B46" s="9"/>
      <c r="C46" s="10"/>
    </row>
    <row r="47" spans="1:3" ht="12.75" customHeight="1" x14ac:dyDescent="0.2">
      <c r="A47" s="9"/>
      <c r="B47" s="9"/>
      <c r="C47" s="10"/>
    </row>
    <row r="48" spans="1:3" ht="12.75" customHeight="1" x14ac:dyDescent="0.2">
      <c r="A48" s="9"/>
      <c r="B48" s="9"/>
      <c r="C48" s="10"/>
    </row>
    <row r="49" spans="1:3" ht="12.75" customHeight="1" x14ac:dyDescent="0.2">
      <c r="A49" s="9"/>
      <c r="B49" s="9"/>
      <c r="C49" s="10"/>
    </row>
    <row r="50" spans="1:3" ht="12.75" customHeight="1" x14ac:dyDescent="0.2">
      <c r="A50" s="9"/>
      <c r="B50" s="9"/>
      <c r="C50" s="10"/>
    </row>
    <row r="51" spans="1:3" ht="12.75" customHeight="1" x14ac:dyDescent="0.2">
      <c r="A51" s="9"/>
      <c r="B51" s="9"/>
      <c r="C51" s="10"/>
    </row>
    <row r="52" spans="1:3" ht="12.75" customHeight="1" x14ac:dyDescent="0.2">
      <c r="A52" s="9"/>
      <c r="B52" s="9"/>
      <c r="C52" s="10"/>
    </row>
    <row r="53" spans="1:3" ht="12.75" customHeight="1" x14ac:dyDescent="0.2">
      <c r="A53" s="9"/>
      <c r="B53" s="9"/>
      <c r="C53" s="10"/>
    </row>
    <row r="54" spans="1:3" ht="12.75" customHeight="1" x14ac:dyDescent="0.2">
      <c r="A54" s="9"/>
      <c r="B54" s="9"/>
      <c r="C54" s="10"/>
    </row>
    <row r="55" spans="1:3" x14ac:dyDescent="0.2">
      <c r="A55" s="9"/>
      <c r="B55" s="9"/>
      <c r="C55" s="10"/>
    </row>
    <row r="56" spans="1:3" x14ac:dyDescent="0.2">
      <c r="A56" s="9"/>
      <c r="B56" s="9"/>
      <c r="C56" s="10"/>
    </row>
    <row r="57" spans="1:3" x14ac:dyDescent="0.2">
      <c r="A57" s="9"/>
      <c r="B57" s="9"/>
      <c r="C57" s="10"/>
    </row>
    <row r="58" spans="1:3" x14ac:dyDescent="0.2">
      <c r="A58" s="9"/>
      <c r="B58" s="9"/>
      <c r="C58" s="10"/>
    </row>
    <row r="59" spans="1:3" x14ac:dyDescent="0.2">
      <c r="A59" s="9"/>
      <c r="B59" s="9"/>
      <c r="C59" s="10"/>
    </row>
    <row r="60" spans="1:3" x14ac:dyDescent="0.2">
      <c r="A60" s="9"/>
      <c r="B60" s="9"/>
      <c r="C60" s="10"/>
    </row>
    <row r="61" spans="1:3" x14ac:dyDescent="0.2">
      <c r="A61" s="9"/>
      <c r="B61" s="9"/>
      <c r="C61" s="10"/>
    </row>
    <row r="62" spans="1:3" x14ac:dyDescent="0.2">
      <c r="A62" s="9"/>
      <c r="B62" s="9"/>
      <c r="C62" s="10"/>
    </row>
    <row r="63" spans="1:3" x14ac:dyDescent="0.2">
      <c r="A63" s="9"/>
      <c r="B63" s="9"/>
      <c r="C63" s="10"/>
    </row>
    <row r="64" spans="1:3" x14ac:dyDescent="0.2">
      <c r="A64" s="9"/>
      <c r="B64" s="9"/>
      <c r="C64" s="10"/>
    </row>
    <row r="65" spans="1:3" x14ac:dyDescent="0.2">
      <c r="A65" s="9"/>
      <c r="B65" s="9"/>
      <c r="C65" s="10"/>
    </row>
    <row r="66" spans="1:3" x14ac:dyDescent="0.2">
      <c r="A66" s="9"/>
      <c r="B66" s="9"/>
      <c r="C66" s="10"/>
    </row>
    <row r="67" spans="1:3" x14ac:dyDescent="0.2">
      <c r="A67" s="9"/>
      <c r="B67" s="9"/>
      <c r="C67" s="10"/>
    </row>
    <row r="68" spans="1:3" x14ac:dyDescent="0.2">
      <c r="A68" s="9"/>
      <c r="B68" s="9"/>
      <c r="C68" s="10"/>
    </row>
    <row r="69" spans="1:3" x14ac:dyDescent="0.2">
      <c r="A69" s="9"/>
      <c r="B69" s="9"/>
      <c r="C69" s="10"/>
    </row>
    <row r="70" spans="1:3" x14ac:dyDescent="0.2">
      <c r="A70" s="9"/>
      <c r="B70" s="9"/>
      <c r="C70" s="10"/>
    </row>
    <row r="71" spans="1:3" x14ac:dyDescent="0.2">
      <c r="A71" s="9"/>
      <c r="B71" s="9"/>
      <c r="C71" s="10"/>
    </row>
    <row r="72" spans="1:3" x14ac:dyDescent="0.2">
      <c r="A72" s="9"/>
      <c r="B72" s="9"/>
      <c r="C72" s="10"/>
    </row>
    <row r="73" spans="1:3" x14ac:dyDescent="0.2">
      <c r="A73" s="9"/>
      <c r="B73" s="9"/>
      <c r="C73" s="10"/>
    </row>
    <row r="74" spans="1:3" x14ac:dyDescent="0.2">
      <c r="A74" s="9"/>
      <c r="B74" s="9"/>
      <c r="C74" s="10"/>
    </row>
    <row r="75" spans="1:3" x14ac:dyDescent="0.2">
      <c r="A75" s="9"/>
      <c r="B75" s="9"/>
      <c r="C75" s="10"/>
    </row>
    <row r="76" spans="1:3" x14ac:dyDescent="0.2">
      <c r="A76" s="9"/>
      <c r="B76" s="9"/>
      <c r="C76" s="10"/>
    </row>
    <row r="77" spans="1:3" x14ac:dyDescent="0.2">
      <c r="A77" s="9"/>
      <c r="B77" s="9"/>
      <c r="C77" s="10"/>
    </row>
    <row r="78" spans="1:3" x14ac:dyDescent="0.2">
      <c r="A78" s="9"/>
      <c r="B78" s="9"/>
      <c r="C78" s="10"/>
    </row>
    <row r="79" spans="1:3" x14ac:dyDescent="0.2">
      <c r="A79" s="9"/>
      <c r="B79" s="9"/>
      <c r="C79" s="10"/>
    </row>
    <row r="80" spans="1:3" x14ac:dyDescent="0.2">
      <c r="A80" s="9"/>
      <c r="B80" s="9"/>
      <c r="C80" s="10"/>
    </row>
    <row r="81" spans="1:3" x14ac:dyDescent="0.2">
      <c r="A81" s="9"/>
      <c r="B81" s="9"/>
      <c r="C81" s="10"/>
    </row>
    <row r="82" spans="1:3" x14ac:dyDescent="0.2">
      <c r="A82" s="9"/>
      <c r="B82" s="9"/>
      <c r="C82" s="10"/>
    </row>
    <row r="83" spans="1:3" x14ac:dyDescent="0.2">
      <c r="A83" s="9"/>
      <c r="B83" s="9"/>
      <c r="C83" s="10"/>
    </row>
    <row r="84" spans="1:3" x14ac:dyDescent="0.2">
      <c r="A84" s="9"/>
      <c r="B84" s="9"/>
      <c r="C84" s="10"/>
    </row>
    <row r="85" spans="1:3" x14ac:dyDescent="0.2">
      <c r="A85" s="9"/>
      <c r="B85" s="9"/>
      <c r="C85" s="10"/>
    </row>
    <row r="86" spans="1:3" x14ac:dyDescent="0.2">
      <c r="A86" s="9"/>
      <c r="B86" s="9"/>
      <c r="C86" s="10"/>
    </row>
    <row r="87" spans="1:3" x14ac:dyDescent="0.2">
      <c r="A87" s="9"/>
      <c r="B87" s="9"/>
      <c r="C87" s="10"/>
    </row>
    <row r="88" spans="1:3" x14ac:dyDescent="0.2">
      <c r="A88" s="9"/>
      <c r="B88" s="9"/>
      <c r="C88" s="10"/>
    </row>
    <row r="89" spans="1:3" x14ac:dyDescent="0.2">
      <c r="A89" s="9"/>
      <c r="B89" s="9"/>
      <c r="C89" s="10"/>
    </row>
    <row r="90" spans="1:3" x14ac:dyDescent="0.2">
      <c r="A90" s="9"/>
      <c r="B90" s="9"/>
      <c r="C90" s="10"/>
    </row>
    <row r="91" spans="1:3" x14ac:dyDescent="0.2">
      <c r="A91" s="9"/>
      <c r="B91" s="9"/>
      <c r="C91" s="10"/>
    </row>
    <row r="92" spans="1:3" x14ac:dyDescent="0.2">
      <c r="A92" s="9"/>
      <c r="B92" s="9"/>
      <c r="C92" s="10"/>
    </row>
    <row r="93" spans="1:3" x14ac:dyDescent="0.2">
      <c r="A93" s="9"/>
      <c r="B93" s="9"/>
      <c r="C93" s="10"/>
    </row>
    <row r="94" spans="1:3" x14ac:dyDescent="0.2">
      <c r="A94" s="9"/>
      <c r="B94" s="9"/>
      <c r="C94" s="10"/>
    </row>
    <row r="95" spans="1:3" x14ac:dyDescent="0.2">
      <c r="A95" s="9"/>
      <c r="B95" s="9"/>
      <c r="C95" s="10"/>
    </row>
    <row r="96" spans="1:3" x14ac:dyDescent="0.2">
      <c r="A96" s="9"/>
      <c r="B96" s="9"/>
      <c r="C96" s="10"/>
    </row>
    <row r="97" spans="1:3" x14ac:dyDescent="0.2">
      <c r="A97" s="9"/>
      <c r="B97" s="9"/>
      <c r="C97" s="10"/>
    </row>
    <row r="98" spans="1:3" x14ac:dyDescent="0.2">
      <c r="A98" s="9"/>
      <c r="B98" s="9"/>
      <c r="C98" s="10"/>
    </row>
    <row r="99" spans="1:3" x14ac:dyDescent="0.2">
      <c r="A99" s="9"/>
      <c r="B99" s="9"/>
      <c r="C99" s="10"/>
    </row>
    <row r="100" spans="1:3" x14ac:dyDescent="0.2">
      <c r="A100" s="9"/>
      <c r="B100" s="9"/>
      <c r="C100" s="10"/>
    </row>
    <row r="101" spans="1:3" x14ac:dyDescent="0.2">
      <c r="A101" s="9"/>
      <c r="B101" s="9"/>
      <c r="C101" s="10"/>
    </row>
    <row r="102" spans="1:3" x14ac:dyDescent="0.2">
      <c r="A102" s="9"/>
      <c r="B102" s="9"/>
      <c r="C102" s="10"/>
    </row>
    <row r="103" spans="1:3" x14ac:dyDescent="0.2">
      <c r="A103" s="9"/>
      <c r="B103" s="9"/>
      <c r="C103" s="10"/>
    </row>
    <row r="104" spans="1:3" x14ac:dyDescent="0.2">
      <c r="A104" s="9"/>
      <c r="B104" s="9"/>
      <c r="C104" s="10"/>
    </row>
    <row r="105" spans="1:3" x14ac:dyDescent="0.2">
      <c r="A105" s="9"/>
      <c r="B105" s="9"/>
      <c r="C105" s="10"/>
    </row>
    <row r="106" spans="1:3" x14ac:dyDescent="0.2">
      <c r="A106" s="9"/>
      <c r="B106" s="9"/>
      <c r="C106" s="10"/>
    </row>
    <row r="107" spans="1:3" x14ac:dyDescent="0.2">
      <c r="A107" s="9"/>
      <c r="B107" s="9"/>
      <c r="C107" s="10"/>
    </row>
    <row r="108" spans="1:3" x14ac:dyDescent="0.2">
      <c r="A108" s="9"/>
      <c r="B108" s="9"/>
      <c r="C108" s="10"/>
    </row>
    <row r="109" spans="1:3" x14ac:dyDescent="0.2">
      <c r="A109" s="9"/>
      <c r="B109" s="9"/>
      <c r="C109" s="10"/>
    </row>
    <row r="110" spans="1:3" x14ac:dyDescent="0.2">
      <c r="A110" s="9"/>
      <c r="B110" s="9"/>
      <c r="C110" s="10"/>
    </row>
    <row r="111" spans="1:3" x14ac:dyDescent="0.2">
      <c r="A111" s="9"/>
      <c r="B111" s="9"/>
      <c r="C111" s="10"/>
    </row>
    <row r="112" spans="1:3" x14ac:dyDescent="0.2">
      <c r="A112" s="9"/>
      <c r="B112" s="9"/>
      <c r="C112" s="10"/>
    </row>
    <row r="113" spans="1:3" x14ac:dyDescent="0.2">
      <c r="A113" s="9"/>
      <c r="B113" s="9"/>
      <c r="C113" s="10"/>
    </row>
    <row r="114" spans="1:3" x14ac:dyDescent="0.2">
      <c r="A114" s="9"/>
      <c r="B114" s="9"/>
      <c r="C114" s="10"/>
    </row>
    <row r="115" spans="1:3" x14ac:dyDescent="0.2">
      <c r="A115" s="9"/>
      <c r="B115" s="9"/>
      <c r="C115" s="10"/>
    </row>
    <row r="116" spans="1:3" x14ac:dyDescent="0.2">
      <c r="A116" s="9"/>
      <c r="B116" s="9"/>
      <c r="C116" s="10"/>
    </row>
    <row r="117" spans="1:3" x14ac:dyDescent="0.2">
      <c r="A117" s="9"/>
      <c r="B117" s="9"/>
      <c r="C117" s="10"/>
    </row>
    <row r="118" spans="1:3" x14ac:dyDescent="0.2">
      <c r="A118" s="9"/>
      <c r="B118" s="9"/>
      <c r="C118" s="10"/>
    </row>
    <row r="119" spans="1:3" x14ac:dyDescent="0.2">
      <c r="A119" s="9"/>
      <c r="B119" s="9"/>
      <c r="C119" s="10"/>
    </row>
    <row r="120" spans="1:3" x14ac:dyDescent="0.2">
      <c r="A120" s="9"/>
      <c r="B120" s="9"/>
      <c r="C120" s="10"/>
    </row>
    <row r="121" spans="1:3" x14ac:dyDescent="0.2">
      <c r="A121" s="9"/>
      <c r="B121" s="9"/>
      <c r="C121" s="10"/>
    </row>
    <row r="122" spans="1:3" x14ac:dyDescent="0.2">
      <c r="A122" s="9"/>
      <c r="B122" s="9"/>
      <c r="C122" s="10"/>
    </row>
    <row r="123" spans="1:3" x14ac:dyDescent="0.2">
      <c r="A123" s="9"/>
      <c r="B123" s="9"/>
      <c r="C123" s="10"/>
    </row>
    <row r="124" spans="1:3" x14ac:dyDescent="0.2">
      <c r="A124" s="9"/>
      <c r="B124" s="9"/>
      <c r="C124" s="10"/>
    </row>
    <row r="125" spans="1:3" x14ac:dyDescent="0.2">
      <c r="A125" s="9"/>
      <c r="B125" s="9"/>
      <c r="C125" s="10"/>
    </row>
    <row r="126" spans="1:3" x14ac:dyDescent="0.2">
      <c r="A126" s="9"/>
      <c r="B126" s="9"/>
      <c r="C126" s="10"/>
    </row>
    <row r="127" spans="1:3" x14ac:dyDescent="0.2">
      <c r="A127" s="9"/>
      <c r="B127" s="9"/>
      <c r="C127" s="10"/>
    </row>
    <row r="128" spans="1:3" x14ac:dyDescent="0.2">
      <c r="A128" s="9"/>
      <c r="B128" s="9"/>
      <c r="C128" s="10"/>
    </row>
    <row r="129" spans="1:3" x14ac:dyDescent="0.2">
      <c r="A129" s="9"/>
      <c r="B129" s="9"/>
      <c r="C129" s="10"/>
    </row>
    <row r="130" spans="1:3" x14ac:dyDescent="0.2">
      <c r="A130" s="9"/>
      <c r="B130" s="9"/>
      <c r="C130" s="10"/>
    </row>
    <row r="131" spans="1:3" x14ac:dyDescent="0.2">
      <c r="A131" s="9"/>
      <c r="B131" s="9"/>
      <c r="C131" s="10"/>
    </row>
    <row r="132" spans="1:3" x14ac:dyDescent="0.2">
      <c r="A132" s="9"/>
      <c r="B132" s="9"/>
      <c r="C132" s="10"/>
    </row>
    <row r="133" spans="1:3" x14ac:dyDescent="0.2">
      <c r="A133" s="9"/>
      <c r="B133" s="9"/>
      <c r="C133" s="10"/>
    </row>
    <row r="134" spans="1:3" x14ac:dyDescent="0.2">
      <c r="A134" s="9"/>
      <c r="B134" s="9"/>
      <c r="C134" s="10"/>
    </row>
    <row r="135" spans="1:3" x14ac:dyDescent="0.2">
      <c r="A135" s="9"/>
      <c r="B135" s="9"/>
      <c r="C135" s="10"/>
    </row>
  </sheetData>
  <mergeCells count="3">
    <mergeCell ref="A11:B11"/>
    <mergeCell ref="A4:F4"/>
    <mergeCell ref="A16:B16"/>
  </mergeCells>
  <phoneticPr fontId="0" type="noConversion"/>
  <printOptions horizontalCentered="1"/>
  <pageMargins left="0.73" right="0.55000000000000004" top="0.59055118110236227" bottom="0.59055118110236227" header="0.51181102362204722" footer="0.51181102362204722"/>
  <pageSetup paperSize="9" scale="6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theme="6"/>
    <pageSetUpPr fitToPage="1"/>
  </sheetPr>
  <dimension ref="A1:T33"/>
  <sheetViews>
    <sheetView view="pageBreakPreview" zoomScale="60" zoomScaleNormal="100" workbookViewId="0">
      <pane ySplit="1" topLeftCell="A20" activePane="bottomLeft" state="frozenSplit"/>
      <selection pane="bottomLeft" activeCell="G12" sqref="G12"/>
    </sheetView>
  </sheetViews>
  <sheetFormatPr defaultRowHeight="12.75" x14ac:dyDescent="0.2"/>
  <cols>
    <col min="1" max="1" width="4.140625" customWidth="1"/>
    <col min="2" max="2" width="29" customWidth="1"/>
    <col min="3" max="3" width="12" customWidth="1"/>
    <col min="4" max="4" width="19.42578125" customWidth="1"/>
    <col min="5" max="5" width="19.7109375" style="101" customWidth="1"/>
    <col min="6" max="6" width="11.5703125" customWidth="1"/>
    <col min="7" max="7" width="14.5703125" customWidth="1"/>
    <col min="8" max="8" width="5.42578125" customWidth="1"/>
    <col min="9" max="9" width="13.85546875" customWidth="1"/>
    <col min="10" max="10" width="9.28515625" customWidth="1"/>
    <col min="11" max="11" width="6.7109375" customWidth="1"/>
    <col min="12" max="12" width="12.7109375" customWidth="1"/>
    <col min="13" max="13" width="6.7109375" customWidth="1"/>
    <col min="14" max="14" width="12.5703125" customWidth="1"/>
    <col min="15" max="15" width="8.140625" customWidth="1"/>
    <col min="16" max="16" width="7.85546875" customWidth="1"/>
    <col min="17" max="17" width="15.85546875" customWidth="1"/>
    <col min="20" max="20" width="12.7109375" bestFit="1" customWidth="1"/>
  </cols>
  <sheetData>
    <row r="1" spans="1:17" ht="6" customHeight="1" x14ac:dyDescent="0.2"/>
    <row r="2" spans="1:17" s="2" customFormat="1" ht="16.5" customHeight="1" x14ac:dyDescent="0.25">
      <c r="A2" s="22" t="s">
        <v>131</v>
      </c>
      <c r="B2" s="22"/>
      <c r="C2" s="22"/>
      <c r="D2" s="704" t="s">
        <v>369</v>
      </c>
      <c r="E2" s="704"/>
      <c r="F2" s="704"/>
      <c r="G2" s="704"/>
      <c r="H2" s="704"/>
      <c r="I2" s="704"/>
      <c r="J2" s="22"/>
      <c r="K2" s="22"/>
      <c r="L2" s="22"/>
      <c r="M2" s="22"/>
      <c r="N2" s="22"/>
      <c r="O2" s="22"/>
      <c r="P2" s="22"/>
      <c r="Q2" s="22"/>
    </row>
    <row r="3" spans="1:17" s="2" customFormat="1" ht="5.25" customHeight="1" x14ac:dyDescent="0.25">
      <c r="A3" s="22"/>
      <c r="B3" s="22"/>
      <c r="C3" s="22"/>
      <c r="D3" s="22"/>
      <c r="E3" s="14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s="2" customFormat="1" ht="20.25" customHeight="1" x14ac:dyDescent="0.2">
      <c r="A4" s="719" t="s">
        <v>27</v>
      </c>
      <c r="B4" s="719"/>
      <c r="C4" s="719"/>
      <c r="D4" s="719"/>
      <c r="E4" s="719"/>
      <c r="F4" s="719"/>
      <c r="G4" s="719"/>
      <c r="H4" s="719"/>
      <c r="I4" s="719"/>
      <c r="J4" s="719"/>
      <c r="K4" s="719"/>
      <c r="L4" s="719"/>
      <c r="M4" s="719"/>
      <c r="N4" s="719"/>
      <c r="O4" s="719"/>
      <c r="P4" s="719"/>
      <c r="Q4" s="719"/>
    </row>
    <row r="5" spans="1:17" s="2" customFormat="1" ht="15.75" x14ac:dyDescent="0.25">
      <c r="A5" s="22"/>
      <c r="B5" s="22"/>
      <c r="C5" s="22"/>
      <c r="D5" s="22"/>
      <c r="E5" s="142"/>
      <c r="F5" s="22"/>
      <c r="G5" s="22"/>
      <c r="H5" s="22"/>
      <c r="I5" s="22"/>
      <c r="J5" s="22"/>
      <c r="K5" s="22"/>
      <c r="L5" s="707" t="s">
        <v>899</v>
      </c>
      <c r="M5" s="707"/>
      <c r="N5" s="707"/>
      <c r="O5" s="707"/>
      <c r="P5" s="707"/>
      <c r="Q5" s="707"/>
    </row>
    <row r="6" spans="1:17" ht="9.75" customHeight="1" x14ac:dyDescent="0.25">
      <c r="A6" s="19"/>
      <c r="B6" s="19"/>
      <c r="C6" s="19"/>
      <c r="D6" s="19"/>
      <c r="E6" s="144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s="3" customFormat="1" ht="75" customHeight="1" x14ac:dyDescent="0.2">
      <c r="A7" s="777" t="s">
        <v>16</v>
      </c>
      <c r="B7" s="777" t="s">
        <v>28</v>
      </c>
      <c r="C7" s="777" t="s">
        <v>29</v>
      </c>
      <c r="D7" s="777" t="s">
        <v>30</v>
      </c>
      <c r="E7" s="777" t="s">
        <v>947</v>
      </c>
      <c r="F7" s="777"/>
      <c r="G7" s="777" t="s">
        <v>31</v>
      </c>
      <c r="H7" s="777" t="s">
        <v>32</v>
      </c>
      <c r="I7" s="777"/>
      <c r="J7" s="777" t="s">
        <v>33</v>
      </c>
      <c r="K7" s="777" t="s">
        <v>34</v>
      </c>
      <c r="L7" s="777" t="s">
        <v>35</v>
      </c>
      <c r="M7" s="777" t="s">
        <v>36</v>
      </c>
      <c r="N7" s="777" t="s">
        <v>37</v>
      </c>
      <c r="O7" s="777" t="s">
        <v>38</v>
      </c>
      <c r="P7" s="777"/>
      <c r="Q7" s="777" t="s">
        <v>39</v>
      </c>
    </row>
    <row r="8" spans="1:17" s="3" customFormat="1" ht="89.25" customHeight="1" x14ac:dyDescent="0.2">
      <c r="A8" s="777"/>
      <c r="B8" s="777"/>
      <c r="C8" s="777"/>
      <c r="D8" s="777"/>
      <c r="E8" s="605" t="s">
        <v>40</v>
      </c>
      <c r="F8" s="65" t="s">
        <v>41</v>
      </c>
      <c r="G8" s="777"/>
      <c r="H8" s="65" t="s">
        <v>42</v>
      </c>
      <c r="I8" s="65" t="s">
        <v>43</v>
      </c>
      <c r="J8" s="777"/>
      <c r="K8" s="777"/>
      <c r="L8" s="777"/>
      <c r="M8" s="777"/>
      <c r="N8" s="777"/>
      <c r="O8" s="65" t="s">
        <v>13</v>
      </c>
      <c r="P8" s="65" t="s">
        <v>44</v>
      </c>
      <c r="Q8" s="777"/>
    </row>
    <row r="9" spans="1:17" s="1" customFormat="1" ht="15" customHeight="1" x14ac:dyDescent="0.2">
      <c r="A9" s="757" t="s">
        <v>11</v>
      </c>
      <c r="B9" s="758"/>
      <c r="C9" s="758"/>
      <c r="D9" s="758"/>
      <c r="E9" s="758"/>
      <c r="F9" s="758"/>
      <c r="G9" s="758"/>
      <c r="H9" s="758"/>
      <c r="I9" s="758"/>
      <c r="J9" s="758"/>
      <c r="K9" s="758"/>
      <c r="L9" s="758"/>
      <c r="M9" s="758"/>
      <c r="N9" s="758"/>
      <c r="O9" s="758"/>
      <c r="P9" s="758"/>
      <c r="Q9" s="759"/>
    </row>
    <row r="10" spans="1:17" s="101" customFormat="1" ht="83.25" customHeight="1" x14ac:dyDescent="0.2">
      <c r="A10" s="328">
        <v>1</v>
      </c>
      <c r="B10" s="399" t="s">
        <v>370</v>
      </c>
      <c r="C10" s="318" t="s">
        <v>371</v>
      </c>
      <c r="D10" s="117">
        <f>E10</f>
        <v>1878000000</v>
      </c>
      <c r="E10" s="117">
        <v>1878000000</v>
      </c>
      <c r="F10" s="118"/>
      <c r="G10" s="119">
        <v>43097</v>
      </c>
      <c r="H10" s="317"/>
      <c r="I10" s="119">
        <v>44371</v>
      </c>
      <c r="J10" s="317"/>
      <c r="K10" s="317"/>
      <c r="L10" s="120">
        <v>0.15</v>
      </c>
      <c r="M10" s="317"/>
      <c r="N10" s="317"/>
      <c r="O10" s="317"/>
      <c r="P10" s="317"/>
      <c r="Q10" s="318" t="s">
        <v>372</v>
      </c>
    </row>
    <row r="11" spans="1:17" s="101" customFormat="1" ht="83.25" customHeight="1" x14ac:dyDescent="0.2">
      <c r="A11" s="328">
        <v>2</v>
      </c>
      <c r="B11" s="399" t="s">
        <v>370</v>
      </c>
      <c r="C11" s="605" t="s">
        <v>371</v>
      </c>
      <c r="D11" s="117">
        <f t="shared" ref="D11:D13" si="0">E11</f>
        <v>2313484871</v>
      </c>
      <c r="E11" s="117">
        <v>2313484871</v>
      </c>
      <c r="F11" s="118"/>
      <c r="G11" s="119">
        <v>42947</v>
      </c>
      <c r="H11" s="604"/>
      <c r="I11" s="119">
        <v>45401</v>
      </c>
      <c r="J11" s="604"/>
      <c r="K11" s="604"/>
      <c r="L11" s="120">
        <v>0.14249999999999999</v>
      </c>
      <c r="M11" s="604"/>
      <c r="N11" s="604"/>
      <c r="O11" s="604"/>
      <c r="P11" s="604"/>
      <c r="Q11" s="605" t="s">
        <v>490</v>
      </c>
    </row>
    <row r="12" spans="1:17" s="101" customFormat="1" ht="83.25" customHeight="1" x14ac:dyDescent="0.2">
      <c r="A12" s="328">
        <v>3</v>
      </c>
      <c r="B12" s="399" t="s">
        <v>753</v>
      </c>
      <c r="C12" s="605" t="s">
        <v>944</v>
      </c>
      <c r="D12" s="117">
        <f t="shared" si="0"/>
        <v>93249379.120000005</v>
      </c>
      <c r="E12" s="117">
        <v>93249379.120000005</v>
      </c>
      <c r="F12" s="118"/>
      <c r="G12" s="119">
        <v>43357</v>
      </c>
      <c r="H12" s="604"/>
      <c r="I12" s="119">
        <v>44317</v>
      </c>
      <c r="J12" s="604"/>
      <c r="K12" s="604"/>
      <c r="L12" s="120">
        <v>0.1</v>
      </c>
      <c r="M12" s="604"/>
      <c r="N12" s="604"/>
      <c r="O12" s="604"/>
      <c r="P12" s="604"/>
      <c r="Q12" s="605" t="s">
        <v>945</v>
      </c>
    </row>
    <row r="13" spans="1:17" s="101" customFormat="1" ht="83.25" customHeight="1" x14ac:dyDescent="0.2">
      <c r="A13" s="328">
        <v>4</v>
      </c>
      <c r="B13" s="399" t="s">
        <v>753</v>
      </c>
      <c r="C13" s="605" t="s">
        <v>944</v>
      </c>
      <c r="D13" s="117">
        <f t="shared" si="0"/>
        <v>650000000</v>
      </c>
      <c r="E13" s="117">
        <v>650000000</v>
      </c>
      <c r="F13" s="118"/>
      <c r="G13" s="119">
        <v>43371</v>
      </c>
      <c r="H13" s="394"/>
      <c r="I13" s="119">
        <v>44431</v>
      </c>
      <c r="J13" s="394"/>
      <c r="K13" s="394"/>
      <c r="L13" s="120">
        <v>0.1</v>
      </c>
      <c r="M13" s="394"/>
      <c r="N13" s="394"/>
      <c r="O13" s="394"/>
      <c r="P13" s="394"/>
      <c r="Q13" s="396" t="s">
        <v>946</v>
      </c>
    </row>
    <row r="14" spans="1:17" s="2" customFormat="1" ht="29.25" customHeight="1" x14ac:dyDescent="0.25">
      <c r="A14" s="726" t="s">
        <v>23</v>
      </c>
      <c r="B14" s="727"/>
      <c r="C14" s="28"/>
      <c r="D14" s="97">
        <f>SUM(D10:D13)</f>
        <v>4934734250.1199999</v>
      </c>
      <c r="E14" s="400">
        <f>SUM(E10:E13)</f>
        <v>4934734250.1199999</v>
      </c>
      <c r="F14" s="66"/>
      <c r="G14" s="28"/>
      <c r="H14" s="28"/>
      <c r="I14" s="28"/>
      <c r="J14" s="28"/>
      <c r="K14" s="28"/>
      <c r="L14" s="67"/>
      <c r="M14" s="28"/>
      <c r="N14" s="28"/>
      <c r="O14" s="28"/>
      <c r="P14" s="28"/>
      <c r="Q14" s="28"/>
    </row>
    <row r="15" spans="1:17" s="1" customFormat="1" ht="20.25" customHeight="1" x14ac:dyDescent="0.2">
      <c r="A15" s="757" t="s">
        <v>10</v>
      </c>
      <c r="B15" s="758"/>
      <c r="C15" s="758"/>
      <c r="D15" s="758"/>
      <c r="E15" s="758"/>
      <c r="F15" s="758"/>
      <c r="G15" s="758"/>
      <c r="H15" s="758"/>
      <c r="I15" s="758"/>
      <c r="J15" s="758"/>
      <c r="K15" s="758"/>
      <c r="L15" s="758"/>
      <c r="M15" s="758"/>
      <c r="N15" s="758"/>
      <c r="O15" s="758"/>
      <c r="P15" s="758"/>
      <c r="Q15" s="759"/>
    </row>
    <row r="16" spans="1:17" s="101" customFormat="1" ht="83.25" customHeight="1" x14ac:dyDescent="0.2">
      <c r="A16" s="320">
        <v>1</v>
      </c>
      <c r="B16" s="412" t="s">
        <v>502</v>
      </c>
      <c r="C16" s="321" t="s">
        <v>361</v>
      </c>
      <c r="D16" s="117">
        <f t="shared" ref="D16:D23" si="1">E16</f>
        <v>1299990000</v>
      </c>
      <c r="E16" s="117">
        <v>1299990000</v>
      </c>
      <c r="F16" s="118"/>
      <c r="G16" s="119">
        <v>43361</v>
      </c>
      <c r="H16" s="320"/>
      <c r="I16" s="119">
        <v>43405</v>
      </c>
      <c r="J16" s="320"/>
      <c r="K16" s="320"/>
      <c r="L16" s="438">
        <v>0.1</v>
      </c>
      <c r="M16" s="320"/>
      <c r="N16" s="320"/>
      <c r="O16" s="320"/>
      <c r="P16" s="320"/>
      <c r="Q16" s="321" t="s">
        <v>572</v>
      </c>
    </row>
    <row r="17" spans="1:20" s="101" customFormat="1" ht="83.25" customHeight="1" x14ac:dyDescent="0.2">
      <c r="A17" s="328">
        <v>2</v>
      </c>
      <c r="B17" s="448" t="s">
        <v>502</v>
      </c>
      <c r="C17" s="396" t="s">
        <v>361</v>
      </c>
      <c r="D17" s="117">
        <f t="shared" si="1"/>
        <v>1500000000</v>
      </c>
      <c r="E17" s="117">
        <v>1500000000</v>
      </c>
      <c r="F17" s="118"/>
      <c r="G17" s="119">
        <v>43210</v>
      </c>
      <c r="H17" s="375"/>
      <c r="I17" s="119">
        <v>43465</v>
      </c>
      <c r="J17" s="375"/>
      <c r="K17" s="375"/>
      <c r="L17" s="438">
        <v>0.1</v>
      </c>
      <c r="M17" s="375"/>
      <c r="N17" s="375"/>
      <c r="O17" s="375"/>
      <c r="P17" s="375"/>
      <c r="Q17" s="448" t="s">
        <v>667</v>
      </c>
    </row>
    <row r="18" spans="1:20" s="101" customFormat="1" ht="83.25" customHeight="1" x14ac:dyDescent="0.2">
      <c r="A18" s="604">
        <v>3</v>
      </c>
      <c r="B18" s="337" t="s">
        <v>573</v>
      </c>
      <c r="C18" s="412" t="s">
        <v>361</v>
      </c>
      <c r="D18" s="117">
        <f t="shared" si="1"/>
        <v>399981349.16000003</v>
      </c>
      <c r="E18" s="117">
        <v>399981349.16000003</v>
      </c>
      <c r="F18" s="118"/>
      <c r="G18" s="119">
        <v>43287</v>
      </c>
      <c r="H18" s="336"/>
      <c r="I18" s="119">
        <v>43334</v>
      </c>
      <c r="J18" s="336"/>
      <c r="K18" s="336"/>
      <c r="L18" s="120">
        <v>0.10150000000000001</v>
      </c>
      <c r="M18" s="336"/>
      <c r="N18" s="336"/>
      <c r="O18" s="336"/>
      <c r="P18" s="336"/>
      <c r="Q18" s="337" t="s">
        <v>574</v>
      </c>
    </row>
    <row r="19" spans="1:20" s="101" customFormat="1" ht="83.25" customHeight="1" x14ac:dyDescent="0.2">
      <c r="A19" s="328">
        <v>4</v>
      </c>
      <c r="B19" s="399" t="s">
        <v>443</v>
      </c>
      <c r="C19" s="444" t="s">
        <v>361</v>
      </c>
      <c r="D19" s="117">
        <f t="shared" si="1"/>
        <v>916626872.99000001</v>
      </c>
      <c r="E19" s="117">
        <v>916626872.99000001</v>
      </c>
      <c r="F19" s="118"/>
      <c r="G19" s="119">
        <v>43371</v>
      </c>
      <c r="H19" s="411"/>
      <c r="I19" s="119">
        <v>43575</v>
      </c>
      <c r="J19" s="411"/>
      <c r="K19" s="411"/>
      <c r="L19" s="120">
        <v>0.1</v>
      </c>
      <c r="M19" s="411"/>
      <c r="N19" s="411"/>
      <c r="O19" s="411"/>
      <c r="P19" s="411"/>
      <c r="Q19" s="416" t="s">
        <v>491</v>
      </c>
    </row>
    <row r="20" spans="1:20" s="101" customFormat="1" ht="83.25" customHeight="1" x14ac:dyDescent="0.2">
      <c r="A20" s="604">
        <v>5</v>
      </c>
      <c r="B20" s="399" t="s">
        <v>753</v>
      </c>
      <c r="C20" s="448" t="s">
        <v>361</v>
      </c>
      <c r="D20" s="117">
        <f>E20</f>
        <v>2700000000</v>
      </c>
      <c r="E20" s="117">
        <v>2700000000</v>
      </c>
      <c r="F20" s="118"/>
      <c r="G20" s="119">
        <v>43273</v>
      </c>
      <c r="H20" s="447"/>
      <c r="I20" s="119">
        <v>43497</v>
      </c>
      <c r="J20" s="447"/>
      <c r="K20" s="447"/>
      <c r="L20" s="120">
        <v>0.1</v>
      </c>
      <c r="M20" s="447"/>
      <c r="N20" s="447"/>
      <c r="O20" s="447"/>
      <c r="P20" s="447"/>
      <c r="Q20" s="448" t="s">
        <v>754</v>
      </c>
    </row>
    <row r="21" spans="1:20" s="101" customFormat="1" ht="83.25" customHeight="1" x14ac:dyDescent="0.2">
      <c r="A21" s="328">
        <v>6</v>
      </c>
      <c r="B21" s="399" t="s">
        <v>755</v>
      </c>
      <c r="C21" s="448" t="s">
        <v>361</v>
      </c>
      <c r="D21" s="117">
        <f>E21</f>
        <v>438314733</v>
      </c>
      <c r="E21" s="117">
        <v>438314733</v>
      </c>
      <c r="F21" s="118"/>
      <c r="G21" s="119">
        <v>43371</v>
      </c>
      <c r="H21" s="447"/>
      <c r="I21" s="119">
        <v>43406</v>
      </c>
      <c r="J21" s="447"/>
      <c r="K21" s="447"/>
      <c r="L21" s="120">
        <v>9.5000000000000001E-2</v>
      </c>
      <c r="M21" s="447"/>
      <c r="N21" s="447"/>
      <c r="O21" s="447"/>
      <c r="P21" s="447"/>
      <c r="Q21" s="448" t="s">
        <v>756</v>
      </c>
    </row>
    <row r="22" spans="1:20" s="101" customFormat="1" ht="83.25" customHeight="1" x14ac:dyDescent="0.2">
      <c r="A22" s="604">
        <v>7</v>
      </c>
      <c r="B22" s="399" t="s">
        <v>757</v>
      </c>
      <c r="C22" s="460" t="s">
        <v>882</v>
      </c>
      <c r="D22" s="117">
        <f t="shared" ref="D22" si="2">E22</f>
        <v>9000000</v>
      </c>
      <c r="E22" s="117">
        <v>9000000</v>
      </c>
      <c r="F22" s="118"/>
      <c r="G22" s="119">
        <v>43209</v>
      </c>
      <c r="H22" s="459"/>
      <c r="I22" s="119">
        <v>43574</v>
      </c>
      <c r="J22" s="459"/>
      <c r="K22" s="459"/>
      <c r="L22" s="120">
        <v>0.1</v>
      </c>
      <c r="M22" s="459"/>
      <c r="N22" s="459"/>
      <c r="O22" s="459"/>
      <c r="P22" s="459"/>
      <c r="Q22" s="460" t="s">
        <v>758</v>
      </c>
    </row>
    <row r="23" spans="1:20" s="101" customFormat="1" ht="83.25" customHeight="1" x14ac:dyDescent="0.2">
      <c r="A23" s="328">
        <v>8</v>
      </c>
      <c r="B23" s="376" t="s">
        <v>431</v>
      </c>
      <c r="C23" s="376" t="s">
        <v>418</v>
      </c>
      <c r="D23" s="117">
        <f t="shared" si="1"/>
        <v>251313456.34</v>
      </c>
      <c r="E23" s="117">
        <v>251313456.34</v>
      </c>
      <c r="F23" s="118"/>
      <c r="G23" s="119">
        <v>42776</v>
      </c>
      <c r="H23" s="375"/>
      <c r="I23" s="119">
        <v>43465</v>
      </c>
      <c r="J23" s="375"/>
      <c r="K23" s="375"/>
      <c r="L23" s="120"/>
      <c r="M23" s="375"/>
      <c r="N23" s="375"/>
      <c r="O23" s="375"/>
      <c r="P23" s="375"/>
      <c r="Q23" s="376" t="s">
        <v>432</v>
      </c>
    </row>
    <row r="24" spans="1:20" s="13" customFormat="1" ht="45" customHeight="1" x14ac:dyDescent="0.25">
      <c r="A24" s="604">
        <v>9</v>
      </c>
      <c r="B24" s="100" t="s">
        <v>181</v>
      </c>
      <c r="C24" s="69" t="s">
        <v>182</v>
      </c>
      <c r="D24" s="98"/>
      <c r="E24" s="117">
        <f>(21024340.12+15163903.44+45619174.57+17808.22+186120671.48)</f>
        <v>267945897.82999998</v>
      </c>
      <c r="F24" s="70"/>
      <c r="G24" s="72"/>
      <c r="H24" s="69"/>
      <c r="I24" s="72"/>
      <c r="J24" s="69"/>
      <c r="K24" s="69"/>
      <c r="L24" s="73"/>
      <c r="M24" s="69"/>
      <c r="N24" s="69"/>
      <c r="O24" s="69"/>
      <c r="P24" s="69"/>
      <c r="Q24" s="69"/>
      <c r="T24" s="398"/>
    </row>
    <row r="25" spans="1:20" s="2" customFormat="1" ht="15.75" x14ac:dyDescent="0.25">
      <c r="A25" s="726" t="s">
        <v>23</v>
      </c>
      <c r="B25" s="727"/>
      <c r="C25" s="28"/>
      <c r="D25" s="97">
        <f>SUM(D16:D24)</f>
        <v>7515226411.4899998</v>
      </c>
      <c r="E25" s="400">
        <f>SUM(E16:E24)</f>
        <v>7783172309.3199997</v>
      </c>
      <c r="F25" s="66"/>
      <c r="G25" s="28"/>
      <c r="H25" s="28"/>
      <c r="I25" s="28"/>
      <c r="J25" s="28"/>
      <c r="K25" s="28"/>
      <c r="L25" s="67"/>
      <c r="M25" s="28"/>
      <c r="N25" s="28"/>
      <c r="O25" s="28"/>
      <c r="P25" s="28"/>
      <c r="Q25" s="28"/>
    </row>
    <row r="26" spans="1:20" s="2" customFormat="1" ht="29.25" customHeight="1" x14ac:dyDescent="0.25">
      <c r="A26" s="726" t="s">
        <v>12</v>
      </c>
      <c r="B26" s="727"/>
      <c r="C26" s="28"/>
      <c r="D26" s="97">
        <f>D14+D25</f>
        <v>12449960661.610001</v>
      </c>
      <c r="E26" s="400">
        <f>E14+E25</f>
        <v>12717906559.439999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</row>
    <row r="27" spans="1:20" ht="15" customHeight="1" x14ac:dyDescent="0.25">
      <c r="A27" s="19"/>
      <c r="B27" s="19"/>
      <c r="C27" s="19"/>
      <c r="D27" s="19"/>
      <c r="E27" s="144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20" s="156" customFormat="1" ht="51" customHeight="1" x14ac:dyDescent="0.25">
      <c r="A28" s="126"/>
      <c r="B28" s="703" t="s">
        <v>564</v>
      </c>
      <c r="C28" s="703"/>
      <c r="D28" s="703"/>
      <c r="E28" s="300"/>
      <c r="F28" s="383"/>
      <c r="G28" s="373" t="s">
        <v>419</v>
      </c>
      <c r="H28" s="126"/>
      <c r="I28" s="126"/>
      <c r="J28" s="126"/>
      <c r="K28" s="126"/>
      <c r="L28" s="383"/>
      <c r="M28" s="126"/>
      <c r="N28" s="607"/>
      <c r="O28" s="126"/>
      <c r="P28" s="126"/>
      <c r="Q28" s="126"/>
    </row>
    <row r="29" spans="1:20" s="156" customFormat="1" ht="16.5" customHeight="1" x14ac:dyDescent="0.25">
      <c r="A29" s="126"/>
      <c r="B29" s="381"/>
      <c r="C29" s="383"/>
      <c r="D29" s="383"/>
      <c r="E29" s="300"/>
      <c r="F29" s="383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</row>
    <row r="30" spans="1:20" s="156" customFormat="1" ht="19.5" customHeight="1" x14ac:dyDescent="0.25">
      <c r="A30" s="126"/>
      <c r="B30" s="383" t="s">
        <v>86</v>
      </c>
      <c r="C30" s="126"/>
      <c r="D30" s="383"/>
      <c r="E30" s="300"/>
      <c r="F30" s="383"/>
      <c r="G30" s="383" t="s">
        <v>128</v>
      </c>
      <c r="H30" s="126"/>
      <c r="I30" s="126"/>
      <c r="J30" s="126"/>
      <c r="K30" s="126"/>
      <c r="L30" s="383"/>
      <c r="M30" s="126"/>
      <c r="N30" s="126"/>
      <c r="O30" s="126"/>
      <c r="P30" s="126"/>
      <c r="Q30" s="126"/>
    </row>
    <row r="31" spans="1:20" ht="5.25" customHeight="1" x14ac:dyDescent="0.25">
      <c r="A31" s="19"/>
      <c r="F31" s="21"/>
      <c r="G31" s="21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20" ht="15.75" x14ac:dyDescent="0.25">
      <c r="A32" s="19"/>
      <c r="B32" s="19" t="s">
        <v>24</v>
      </c>
      <c r="F32" s="15"/>
      <c r="G32" s="15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6:7" x14ac:dyDescent="0.2">
      <c r="F33" s="15"/>
      <c r="G33" s="15"/>
    </row>
  </sheetData>
  <mergeCells count="23">
    <mergeCell ref="B28:D28"/>
    <mergeCell ref="A26:B26"/>
    <mergeCell ref="A14:B14"/>
    <mergeCell ref="A15:Q15"/>
    <mergeCell ref="A25:B25"/>
    <mergeCell ref="D2:I2"/>
    <mergeCell ref="D7:D8"/>
    <mergeCell ref="J7:J8"/>
    <mergeCell ref="K7:K8"/>
    <mergeCell ref="O7:P7"/>
    <mergeCell ref="A4:Q4"/>
    <mergeCell ref="L5:Q5"/>
    <mergeCell ref="A9:Q9"/>
    <mergeCell ref="H7:I7"/>
    <mergeCell ref="C7:C8"/>
    <mergeCell ref="M7:M8"/>
    <mergeCell ref="Q7:Q8"/>
    <mergeCell ref="A7:A8"/>
    <mergeCell ref="G7:G8"/>
    <mergeCell ref="L7:L8"/>
    <mergeCell ref="E7:F7"/>
    <mergeCell ref="N7:N8"/>
    <mergeCell ref="B7:B8"/>
  </mergeCells>
  <phoneticPr fontId="0" type="noConversion"/>
  <printOptions horizontalCentered="1"/>
  <pageMargins left="0" right="0" top="0.19685039370078741" bottom="0.19685039370078741" header="0.19685039370078741" footer="0.23622047244094491"/>
  <pageSetup paperSize="9" scale="3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X60"/>
  <sheetViews>
    <sheetView view="pageBreakPreview" topLeftCell="A33" zoomScale="75" zoomScaleNormal="100" zoomScaleSheetLayoutView="75" workbookViewId="0">
      <selection sqref="A1:F60"/>
    </sheetView>
  </sheetViews>
  <sheetFormatPr defaultColWidth="9.140625" defaultRowHeight="12.75" outlineLevelRow="1" x14ac:dyDescent="0.2"/>
  <cols>
    <col min="1" max="1" width="4.7109375" style="101" customWidth="1"/>
    <col min="2" max="2" width="39" style="101" customWidth="1"/>
    <col min="3" max="3" width="13.85546875" style="101" customWidth="1"/>
    <col min="4" max="4" width="12.5703125" style="101" customWidth="1"/>
    <col min="5" max="5" width="18.28515625" style="101" customWidth="1"/>
    <col min="6" max="6" width="30.7109375" style="294" customWidth="1"/>
    <col min="7" max="7" width="12" style="101" customWidth="1"/>
    <col min="8" max="8" width="12" style="101" bestFit="1" customWidth="1"/>
    <col min="9" max="9" width="13.85546875" style="101" bestFit="1" customWidth="1"/>
    <col min="10" max="11" width="11.7109375" style="101" customWidth="1"/>
    <col min="12" max="16384" width="9.140625" style="101"/>
  </cols>
  <sheetData>
    <row r="1" spans="1:8" s="176" customFormat="1" ht="15.75" x14ac:dyDescent="0.25">
      <c r="A1" s="761" t="s">
        <v>131</v>
      </c>
      <c r="B1" s="761"/>
      <c r="C1" s="761" t="s">
        <v>367</v>
      </c>
      <c r="D1" s="761"/>
      <c r="E1" s="761"/>
      <c r="F1" s="761"/>
      <c r="G1" s="148"/>
    </row>
    <row r="2" spans="1:8" s="176" customFormat="1" ht="15.75" x14ac:dyDescent="0.25">
      <c r="A2" s="142"/>
      <c r="B2" s="142"/>
      <c r="C2" s="142"/>
      <c r="D2" s="142"/>
      <c r="E2" s="142"/>
      <c r="F2" s="287"/>
    </row>
    <row r="3" spans="1:8" s="176" customFormat="1" ht="15.75" x14ac:dyDescent="0.25">
      <c r="A3" s="707" t="s">
        <v>61</v>
      </c>
      <c r="B3" s="707"/>
      <c r="C3" s="707"/>
      <c r="D3" s="707"/>
      <c r="E3" s="707"/>
      <c r="F3" s="707"/>
    </row>
    <row r="4" spans="1:8" s="176" customFormat="1" ht="15.75" x14ac:dyDescent="0.25">
      <c r="A4" s="142"/>
      <c r="B4" s="142"/>
      <c r="C4" s="142"/>
      <c r="D4" s="177">
        <v>30</v>
      </c>
      <c r="E4" s="143" t="s">
        <v>892</v>
      </c>
      <c r="F4" s="288" t="s">
        <v>668</v>
      </c>
    </row>
    <row r="5" spans="1:8" ht="15.75" x14ac:dyDescent="0.25">
      <c r="A5" s="144"/>
      <c r="B5" s="144"/>
      <c r="C5" s="144"/>
      <c r="D5" s="144"/>
      <c r="E5" s="144"/>
      <c r="F5" s="289"/>
    </row>
    <row r="6" spans="1:8" s="178" customFormat="1" ht="47.25" x14ac:dyDescent="0.2">
      <c r="A6" s="152" t="s">
        <v>16</v>
      </c>
      <c r="B6" s="152" t="s">
        <v>47</v>
      </c>
      <c r="C6" s="612" t="s">
        <v>26</v>
      </c>
      <c r="D6" s="612" t="s">
        <v>48</v>
      </c>
      <c r="E6" s="612" t="s">
        <v>130</v>
      </c>
      <c r="F6" s="290" t="s">
        <v>46</v>
      </c>
    </row>
    <row r="7" spans="1:8" s="178" customFormat="1" ht="15.75" x14ac:dyDescent="0.2">
      <c r="A7" s="778" t="s">
        <v>154</v>
      </c>
      <c r="B7" s="779"/>
      <c r="C7" s="779"/>
      <c r="D7" s="779"/>
      <c r="E7" s="779"/>
      <c r="F7" s="780"/>
    </row>
    <row r="8" spans="1:8" s="178" customFormat="1" ht="15.75" x14ac:dyDescent="0.25">
      <c r="A8" s="763" t="s">
        <v>71</v>
      </c>
      <c r="B8" s="764"/>
      <c r="C8" s="764"/>
      <c r="D8" s="764"/>
      <c r="E8" s="764"/>
      <c r="F8" s="765"/>
      <c r="H8" s="179"/>
    </row>
    <row r="9" spans="1:8" s="178" customFormat="1" ht="15.75" x14ac:dyDescent="0.2">
      <c r="A9" s="341">
        <v>1</v>
      </c>
      <c r="B9" s="285" t="s">
        <v>503</v>
      </c>
      <c r="C9" s="132">
        <v>43373</v>
      </c>
      <c r="D9" s="133">
        <v>45291</v>
      </c>
      <c r="E9" s="613">
        <v>23251580.350000001</v>
      </c>
      <c r="F9" s="286" t="s">
        <v>504</v>
      </c>
      <c r="H9" s="134"/>
    </row>
    <row r="10" spans="1:8" s="178" customFormat="1" ht="24.75" customHeight="1" x14ac:dyDescent="0.2">
      <c r="A10" s="341">
        <v>2</v>
      </c>
      <c r="B10" s="81" t="s">
        <v>586</v>
      </c>
      <c r="C10" s="132">
        <v>43373</v>
      </c>
      <c r="D10" s="133">
        <v>46752</v>
      </c>
      <c r="E10" s="613">
        <v>46437915</v>
      </c>
      <c r="F10" s="194" t="s">
        <v>587</v>
      </c>
      <c r="H10" s="134"/>
    </row>
    <row r="11" spans="1:8" s="178" customFormat="1" ht="15.75" hidden="1" outlineLevel="1" x14ac:dyDescent="0.2">
      <c r="A11" s="341"/>
      <c r="B11" s="81"/>
      <c r="C11" s="132"/>
      <c r="D11" s="133"/>
      <c r="E11" s="613"/>
      <c r="F11" s="194"/>
      <c r="H11" s="134"/>
    </row>
    <row r="12" spans="1:8" s="178" customFormat="1" ht="24" hidden="1" customHeight="1" outlineLevel="1" x14ac:dyDescent="0.2">
      <c r="A12" s="341"/>
      <c r="B12" s="81"/>
      <c r="C12" s="132"/>
      <c r="D12" s="133"/>
      <c r="E12" s="613"/>
      <c r="F12" s="194"/>
      <c r="H12" s="134"/>
    </row>
    <row r="13" spans="1:8" s="178" customFormat="1" ht="33" hidden="1" customHeight="1" outlineLevel="1" x14ac:dyDescent="0.2">
      <c r="A13" s="341"/>
      <c r="B13" s="81"/>
      <c r="C13" s="132"/>
      <c r="D13" s="132"/>
      <c r="E13" s="440"/>
      <c r="F13" s="194"/>
      <c r="H13" s="84"/>
    </row>
    <row r="14" spans="1:8" s="178" customFormat="1" ht="26.25" customHeight="1" collapsed="1" x14ac:dyDescent="0.2">
      <c r="A14" s="341">
        <v>3</v>
      </c>
      <c r="B14" s="99" t="s">
        <v>124</v>
      </c>
      <c r="C14" s="132"/>
      <c r="D14" s="132"/>
      <c r="E14" s="440">
        <f>207796567-E9-E10</f>
        <v>138107071.65000001</v>
      </c>
      <c r="F14" s="290"/>
      <c r="H14" s="84"/>
    </row>
    <row r="15" spans="1:8" s="178" customFormat="1" ht="28.5" customHeight="1" x14ac:dyDescent="0.25">
      <c r="A15" s="763" t="s">
        <v>157</v>
      </c>
      <c r="B15" s="765"/>
      <c r="C15" s="612"/>
      <c r="D15" s="612"/>
      <c r="E15" s="441">
        <f>SUM(E9:E14)</f>
        <v>207796567</v>
      </c>
      <c r="F15" s="290"/>
    </row>
    <row r="16" spans="1:8" s="178" customFormat="1" ht="28.5" customHeight="1" x14ac:dyDescent="0.2">
      <c r="A16" s="778" t="s">
        <v>155</v>
      </c>
      <c r="B16" s="779"/>
      <c r="C16" s="779"/>
      <c r="D16" s="779"/>
      <c r="E16" s="779"/>
      <c r="F16" s="780"/>
    </row>
    <row r="17" spans="1:10" s="176" customFormat="1" ht="28.5" customHeight="1" x14ac:dyDescent="0.25">
      <c r="A17" s="763" t="s">
        <v>71</v>
      </c>
      <c r="B17" s="764"/>
      <c r="C17" s="764"/>
      <c r="D17" s="764"/>
      <c r="E17" s="764"/>
      <c r="F17" s="765"/>
    </row>
    <row r="18" spans="1:10" s="176" customFormat="1" ht="28.5" customHeight="1" x14ac:dyDescent="0.25">
      <c r="A18" s="434">
        <v>1</v>
      </c>
      <c r="B18" s="371" t="s">
        <v>379</v>
      </c>
      <c r="C18" s="226">
        <v>43373</v>
      </c>
      <c r="D18" s="615">
        <v>43465</v>
      </c>
      <c r="E18" s="442">
        <v>1318196952.05</v>
      </c>
      <c r="F18" s="443" t="s">
        <v>771</v>
      </c>
    </row>
    <row r="19" spans="1:10" s="176" customFormat="1" ht="28.5" customHeight="1" x14ac:dyDescent="0.25">
      <c r="A19" s="457">
        <v>2</v>
      </c>
      <c r="B19" s="371" t="s">
        <v>769</v>
      </c>
      <c r="C19" s="226">
        <v>43373</v>
      </c>
      <c r="D19" s="615">
        <v>43465</v>
      </c>
      <c r="E19" s="442">
        <v>673427499.46000004</v>
      </c>
      <c r="F19" s="443" t="s">
        <v>770</v>
      </c>
    </row>
    <row r="20" spans="1:10" s="176" customFormat="1" ht="28.5" customHeight="1" x14ac:dyDescent="0.25">
      <c r="A20" s="434">
        <v>3</v>
      </c>
      <c r="B20" s="371" t="s">
        <v>426</v>
      </c>
      <c r="C20" s="226">
        <v>43373</v>
      </c>
      <c r="D20" s="615">
        <v>43465</v>
      </c>
      <c r="E20" s="442">
        <v>285177230.44999999</v>
      </c>
      <c r="F20" s="443" t="s">
        <v>949</v>
      </c>
    </row>
    <row r="21" spans="1:10" s="176" customFormat="1" ht="28.5" customHeight="1" x14ac:dyDescent="0.25">
      <c r="A21" s="446">
        <v>4</v>
      </c>
      <c r="B21" s="371" t="s">
        <v>766</v>
      </c>
      <c r="C21" s="226">
        <v>43373</v>
      </c>
      <c r="D21" s="615">
        <v>43465</v>
      </c>
      <c r="E21" s="442">
        <v>253179075.87</v>
      </c>
      <c r="F21" s="443" t="s">
        <v>948</v>
      </c>
    </row>
    <row r="22" spans="1:10" s="176" customFormat="1" ht="28.5" hidden="1" customHeight="1" outlineLevel="1" x14ac:dyDescent="0.25">
      <c r="A22" s="446">
        <v>5</v>
      </c>
      <c r="B22" s="371" t="s">
        <v>671</v>
      </c>
      <c r="C22" s="226"/>
      <c r="D22" s="226">
        <v>43465</v>
      </c>
      <c r="E22" s="442"/>
      <c r="F22" s="443"/>
    </row>
    <row r="23" spans="1:10" s="176" customFormat="1" ht="38.25" hidden="1" customHeight="1" outlineLevel="1" x14ac:dyDescent="0.25">
      <c r="A23" s="434">
        <v>3</v>
      </c>
      <c r="B23" s="371" t="s">
        <v>588</v>
      </c>
      <c r="C23" s="226">
        <v>43281</v>
      </c>
      <c r="D23" s="226">
        <v>43465</v>
      </c>
      <c r="E23" s="442"/>
      <c r="F23" s="443" t="s">
        <v>589</v>
      </c>
    </row>
    <row r="24" spans="1:10" ht="30.75" customHeight="1" collapsed="1" x14ac:dyDescent="0.25">
      <c r="A24" s="434">
        <v>5</v>
      </c>
      <c r="B24" s="81" t="s">
        <v>124</v>
      </c>
      <c r="C24" s="132"/>
      <c r="D24" s="133"/>
      <c r="E24" s="613">
        <f>7079347382-E18-E19-E20-E21</f>
        <v>4549366624.1700001</v>
      </c>
      <c r="F24" s="195"/>
      <c r="G24" s="134"/>
      <c r="H24" s="146"/>
    </row>
    <row r="25" spans="1:10" s="176" customFormat="1" ht="30.75" customHeight="1" x14ac:dyDescent="0.2">
      <c r="A25" s="781" t="s">
        <v>23</v>
      </c>
      <c r="B25" s="781"/>
      <c r="C25" s="71"/>
      <c r="D25" s="180"/>
      <c r="E25" s="86">
        <f>SUM(E18:E24)</f>
        <v>7079347382</v>
      </c>
      <c r="F25" s="291"/>
      <c r="G25" s="181"/>
      <c r="H25" s="182"/>
      <c r="I25" s="183"/>
      <c r="J25" s="183"/>
    </row>
    <row r="26" spans="1:10" s="176" customFormat="1" ht="30.75" customHeight="1" x14ac:dyDescent="0.25">
      <c r="A26" s="763" t="s">
        <v>72</v>
      </c>
      <c r="B26" s="764"/>
      <c r="C26" s="764"/>
      <c r="D26" s="764"/>
      <c r="E26" s="764"/>
      <c r="F26" s="764"/>
      <c r="G26" s="181"/>
      <c r="H26" s="181"/>
    </row>
    <row r="27" spans="1:10" ht="30.75" customHeight="1" x14ac:dyDescent="0.2">
      <c r="A27" s="153">
        <v>1</v>
      </c>
      <c r="B27" s="131" t="s">
        <v>118</v>
      </c>
      <c r="C27" s="408">
        <v>43373</v>
      </c>
      <c r="D27" s="119">
        <v>43404</v>
      </c>
      <c r="E27" s="130">
        <v>84213504</v>
      </c>
      <c r="F27" s="195"/>
    </row>
    <row r="28" spans="1:10" s="176" customFormat="1" ht="30.75" customHeight="1" x14ac:dyDescent="0.25">
      <c r="A28" s="763" t="s">
        <v>23</v>
      </c>
      <c r="B28" s="765"/>
      <c r="C28" s="128"/>
      <c r="D28" s="128"/>
      <c r="E28" s="129">
        <f>E27</f>
        <v>84213504</v>
      </c>
      <c r="F28" s="291"/>
    </row>
    <row r="29" spans="1:10" s="176" customFormat="1" ht="30.75" customHeight="1" x14ac:dyDescent="0.25">
      <c r="A29" s="763" t="s">
        <v>73</v>
      </c>
      <c r="B29" s="764"/>
      <c r="C29" s="764"/>
      <c r="D29" s="764"/>
      <c r="E29" s="764"/>
      <c r="F29" s="765"/>
    </row>
    <row r="30" spans="1:10" ht="30.75" customHeight="1" x14ac:dyDescent="0.2">
      <c r="A30" s="153">
        <v>1</v>
      </c>
      <c r="B30" s="81" t="s">
        <v>113</v>
      </c>
      <c r="C30" s="408">
        <v>43373</v>
      </c>
      <c r="D30" s="119">
        <v>43388</v>
      </c>
      <c r="E30" s="130">
        <v>35190148</v>
      </c>
      <c r="F30" s="195"/>
    </row>
    <row r="31" spans="1:10" s="176" customFormat="1" ht="30.75" customHeight="1" x14ac:dyDescent="0.25">
      <c r="A31" s="763" t="s">
        <v>23</v>
      </c>
      <c r="B31" s="765"/>
      <c r="C31" s="128"/>
      <c r="D31" s="128"/>
      <c r="E31" s="86">
        <f>SUM(E30:E30)</f>
        <v>35190148</v>
      </c>
      <c r="F31" s="291"/>
    </row>
    <row r="32" spans="1:10" s="176" customFormat="1" ht="30.75" customHeight="1" x14ac:dyDescent="0.25">
      <c r="A32" s="763" t="s">
        <v>74</v>
      </c>
      <c r="B32" s="764"/>
      <c r="C32" s="764"/>
      <c r="D32" s="764"/>
      <c r="E32" s="764"/>
      <c r="F32" s="765"/>
    </row>
    <row r="33" spans="1:9" s="184" customFormat="1" ht="30.75" customHeight="1" x14ac:dyDescent="0.2">
      <c r="A33" s="153">
        <v>1</v>
      </c>
      <c r="B33" s="71" t="s">
        <v>112</v>
      </c>
      <c r="C33" s="408">
        <v>43373</v>
      </c>
      <c r="D33" s="119">
        <v>43459</v>
      </c>
      <c r="E33" s="130">
        <v>845422917</v>
      </c>
      <c r="F33" s="194"/>
    </row>
    <row r="34" spans="1:9" s="176" customFormat="1" ht="30.75" customHeight="1" x14ac:dyDescent="0.25">
      <c r="A34" s="763" t="s">
        <v>23</v>
      </c>
      <c r="B34" s="765"/>
      <c r="C34" s="128"/>
      <c r="D34" s="128"/>
      <c r="E34" s="86">
        <f>SUM(E33:E33)</f>
        <v>845422917</v>
      </c>
      <c r="F34" s="291"/>
    </row>
    <row r="35" spans="1:9" s="176" customFormat="1" ht="30.75" customHeight="1" x14ac:dyDescent="0.25">
      <c r="A35" s="763" t="s">
        <v>75</v>
      </c>
      <c r="B35" s="764"/>
      <c r="C35" s="764"/>
      <c r="D35" s="764"/>
      <c r="E35" s="764"/>
      <c r="F35" s="765"/>
    </row>
    <row r="36" spans="1:9" ht="30.75" customHeight="1" x14ac:dyDescent="0.2">
      <c r="A36" s="341">
        <v>1</v>
      </c>
      <c r="B36" s="345" t="s">
        <v>121</v>
      </c>
      <c r="C36" s="132">
        <v>43373</v>
      </c>
      <c r="D36" s="133">
        <v>43824</v>
      </c>
      <c r="E36" s="613">
        <f>443835408.35*100/118</f>
        <v>376131701.99152541</v>
      </c>
      <c r="F36" s="194" t="s">
        <v>151</v>
      </c>
    </row>
    <row r="37" spans="1:9" ht="30.75" customHeight="1" x14ac:dyDescent="0.2">
      <c r="A37" s="435">
        <v>2</v>
      </c>
      <c r="B37" s="437" t="s">
        <v>121</v>
      </c>
      <c r="C37" s="132">
        <v>43373</v>
      </c>
      <c r="D37" s="133">
        <v>44124</v>
      </c>
      <c r="E37" s="613">
        <f>585426642.58*100/118</f>
        <v>496124273.37288141</v>
      </c>
      <c r="F37" s="194" t="s">
        <v>590</v>
      </c>
    </row>
    <row r="38" spans="1:9" ht="30.75" customHeight="1" x14ac:dyDescent="0.2">
      <c r="A38" s="435">
        <v>3</v>
      </c>
      <c r="B38" s="99" t="s">
        <v>211</v>
      </c>
      <c r="C38" s="132">
        <v>43373</v>
      </c>
      <c r="D38" s="133">
        <v>43769</v>
      </c>
      <c r="E38" s="613">
        <f>6804164326.89*100/118</f>
        <v>5766240954.9915257</v>
      </c>
      <c r="F38" s="194" t="s">
        <v>433</v>
      </c>
    </row>
    <row r="39" spans="1:9" ht="30.75" hidden="1" customHeight="1" outlineLevel="1" x14ac:dyDescent="0.2">
      <c r="A39" s="459">
        <v>4</v>
      </c>
      <c r="B39" s="99" t="s">
        <v>426</v>
      </c>
      <c r="C39" s="132">
        <v>43281</v>
      </c>
      <c r="D39" s="133">
        <v>43373</v>
      </c>
      <c r="E39" s="613"/>
      <c r="F39" s="194" t="s">
        <v>493</v>
      </c>
    </row>
    <row r="40" spans="1:9" ht="30.75" customHeight="1" collapsed="1" x14ac:dyDescent="0.2">
      <c r="A40" s="459">
        <v>4</v>
      </c>
      <c r="B40" s="99" t="s">
        <v>428</v>
      </c>
      <c r="C40" s="132">
        <v>43373</v>
      </c>
      <c r="D40" s="133">
        <v>43465</v>
      </c>
      <c r="E40" s="613">
        <f>885199581.81*100/118</f>
        <v>750169137.12711859</v>
      </c>
      <c r="F40" s="194" t="s">
        <v>767</v>
      </c>
    </row>
    <row r="41" spans="1:9" ht="30.75" customHeight="1" x14ac:dyDescent="0.2">
      <c r="A41" s="459">
        <v>5</v>
      </c>
      <c r="B41" s="99" t="s">
        <v>428</v>
      </c>
      <c r="C41" s="132">
        <v>43281</v>
      </c>
      <c r="D41" s="133">
        <v>43465</v>
      </c>
      <c r="E41" s="613">
        <f>994707000*100/118</f>
        <v>842972033.89830506</v>
      </c>
      <c r="F41" s="194" t="s">
        <v>768</v>
      </c>
    </row>
    <row r="42" spans="1:9" ht="30.75" customHeight="1" x14ac:dyDescent="0.25">
      <c r="A42" s="459">
        <v>6</v>
      </c>
      <c r="B42" s="82" t="s">
        <v>122</v>
      </c>
      <c r="C42" s="79"/>
      <c r="D42" s="80"/>
      <c r="E42" s="613">
        <f>9270757510-E36-E37-E38-E40-E41</f>
        <v>1039119408.6186441</v>
      </c>
      <c r="F42" s="194"/>
    </row>
    <row r="43" spans="1:9" s="176" customFormat="1" ht="30.75" customHeight="1" x14ac:dyDescent="0.25">
      <c r="A43" s="763" t="s">
        <v>23</v>
      </c>
      <c r="B43" s="765"/>
      <c r="C43" s="128"/>
      <c r="D43" s="128"/>
      <c r="E43" s="87">
        <f>SUM(E36:E42)</f>
        <v>9270757510</v>
      </c>
      <c r="F43" s="291"/>
      <c r="I43" s="183"/>
    </row>
    <row r="44" spans="1:9" s="176" customFormat="1" ht="30.75" customHeight="1" x14ac:dyDescent="0.2">
      <c r="A44" s="766" t="s">
        <v>119</v>
      </c>
      <c r="B44" s="785"/>
      <c r="C44" s="785"/>
      <c r="D44" s="785"/>
      <c r="E44" s="785"/>
      <c r="F44" s="767"/>
      <c r="H44" s="183"/>
    </row>
    <row r="45" spans="1:9" ht="30.75" customHeight="1" x14ac:dyDescent="0.2">
      <c r="A45" s="153">
        <v>1</v>
      </c>
      <c r="B45" s="81" t="s">
        <v>114</v>
      </c>
      <c r="C45" s="408">
        <v>43373</v>
      </c>
      <c r="D45" s="119">
        <v>43404</v>
      </c>
      <c r="E45" s="613">
        <v>474733</v>
      </c>
      <c r="F45" s="195"/>
    </row>
    <row r="46" spans="1:9" ht="30.75" customHeight="1" x14ac:dyDescent="0.2">
      <c r="A46" s="153">
        <v>2</v>
      </c>
      <c r="B46" s="81" t="s">
        <v>115</v>
      </c>
      <c r="C46" s="408">
        <v>43373</v>
      </c>
      <c r="D46" s="119">
        <v>43465</v>
      </c>
      <c r="E46" s="130">
        <v>4000</v>
      </c>
      <c r="F46" s="195"/>
    </row>
    <row r="47" spans="1:9" ht="30.75" customHeight="1" outlineLevel="1" x14ac:dyDescent="0.25">
      <c r="A47" s="153">
        <v>3</v>
      </c>
      <c r="B47" s="81" t="s">
        <v>120</v>
      </c>
      <c r="C47" s="408">
        <v>43373</v>
      </c>
      <c r="D47" s="226"/>
      <c r="E47" s="130">
        <v>283000000</v>
      </c>
      <c r="F47" s="195"/>
    </row>
    <row r="48" spans="1:9" ht="30.75" customHeight="1" outlineLevel="1" x14ac:dyDescent="0.25">
      <c r="A48" s="341">
        <v>4</v>
      </c>
      <c r="B48" s="81" t="s">
        <v>270</v>
      </c>
      <c r="C48" s="80">
        <v>43373</v>
      </c>
      <c r="D48" s="80"/>
      <c r="E48" s="130">
        <v>643456217</v>
      </c>
      <c r="F48" s="195"/>
    </row>
    <row r="49" spans="1:24" ht="30.75" customHeight="1" x14ac:dyDescent="0.25">
      <c r="A49" s="153">
        <v>5</v>
      </c>
      <c r="B49" s="81" t="s">
        <v>233</v>
      </c>
      <c r="C49" s="80">
        <v>43373</v>
      </c>
      <c r="D49" s="80"/>
      <c r="E49" s="130">
        <v>1532080770</v>
      </c>
      <c r="F49" s="195"/>
      <c r="X49" s="176"/>
    </row>
    <row r="50" spans="1:24" s="176" customFormat="1" ht="30.75" customHeight="1" x14ac:dyDescent="0.25">
      <c r="A50" s="766" t="s">
        <v>23</v>
      </c>
      <c r="B50" s="767"/>
      <c r="C50" s="128"/>
      <c r="D50" s="128"/>
      <c r="E50" s="86">
        <f>SUM(E45:E49)</f>
        <v>2459015720</v>
      </c>
      <c r="F50" s="291"/>
    </row>
    <row r="51" spans="1:24" s="176" customFormat="1" ht="30.75" customHeight="1" x14ac:dyDescent="0.25">
      <c r="A51" s="766" t="s">
        <v>76</v>
      </c>
      <c r="B51" s="767"/>
      <c r="C51" s="128"/>
      <c r="D51" s="128"/>
      <c r="E51" s="86">
        <f>E25+E28+E31+E34+E43+E50</f>
        <v>19773947181</v>
      </c>
      <c r="F51" s="291"/>
      <c r="I51" s="183"/>
    </row>
    <row r="52" spans="1:24" s="176" customFormat="1" ht="30.75" customHeight="1" x14ac:dyDescent="0.25">
      <c r="A52" s="766" t="s">
        <v>156</v>
      </c>
      <c r="B52" s="767"/>
      <c r="C52" s="128"/>
      <c r="D52" s="128"/>
      <c r="E52" s="86">
        <f>E15+E51</f>
        <v>19981743748</v>
      </c>
      <c r="F52" s="292"/>
      <c r="I52" s="183"/>
    </row>
    <row r="53" spans="1:24" s="176" customFormat="1" ht="30.75" customHeight="1" x14ac:dyDescent="0.25">
      <c r="A53" s="185"/>
      <c r="B53" s="185"/>
      <c r="C53" s="186"/>
      <c r="D53" s="186"/>
      <c r="E53" s="145"/>
      <c r="F53" s="293"/>
      <c r="I53" s="183"/>
    </row>
    <row r="54" spans="1:24" ht="30.75" hidden="1" customHeight="1" outlineLevel="1" x14ac:dyDescent="0.25">
      <c r="A54" s="782" t="s">
        <v>360</v>
      </c>
      <c r="B54" s="783"/>
      <c r="C54" s="783"/>
      <c r="D54" s="783"/>
      <c r="E54" s="783"/>
      <c r="F54" s="784"/>
    </row>
    <row r="55" spans="1:24" s="300" customFormat="1" ht="72.75" customHeight="1" collapsed="1" x14ac:dyDescent="0.25">
      <c r="A55" s="142"/>
      <c r="B55" s="703" t="s">
        <v>564</v>
      </c>
      <c r="C55" s="703"/>
      <c r="D55" s="142"/>
      <c r="E55" s="608" t="s">
        <v>419</v>
      </c>
      <c r="F55" s="287"/>
    </row>
    <row r="56" spans="1:24" s="300" customFormat="1" ht="30.75" customHeight="1" x14ac:dyDescent="0.25">
      <c r="A56" s="142"/>
      <c r="B56" s="385"/>
      <c r="C56" s="142"/>
      <c r="D56" s="142"/>
      <c r="E56" s="142"/>
      <c r="F56" s="287"/>
    </row>
    <row r="57" spans="1:24" s="300" customFormat="1" ht="30.75" customHeight="1" x14ac:dyDescent="0.25">
      <c r="A57" s="142"/>
      <c r="B57" s="142" t="s">
        <v>86</v>
      </c>
      <c r="C57" s="142"/>
      <c r="D57" s="142"/>
      <c r="E57" s="142" t="s">
        <v>128</v>
      </c>
      <c r="F57" s="287"/>
    </row>
    <row r="58" spans="1:24" ht="30.75" customHeight="1" x14ac:dyDescent="0.2"/>
    <row r="59" spans="1:24" ht="30.75" customHeight="1" x14ac:dyDescent="0.2"/>
    <row r="60" spans="1:24" ht="30.75" customHeight="1" x14ac:dyDescent="0.25">
      <c r="B60" s="188" t="s">
        <v>24</v>
      </c>
    </row>
  </sheetData>
  <mergeCells count="23">
    <mergeCell ref="B55:C55"/>
    <mergeCell ref="A15:B15"/>
    <mergeCell ref="A16:F16"/>
    <mergeCell ref="A17:F17"/>
    <mergeCell ref="A25:B25"/>
    <mergeCell ref="A26:F26"/>
    <mergeCell ref="A34:B34"/>
    <mergeCell ref="A35:F35"/>
    <mergeCell ref="A32:F32"/>
    <mergeCell ref="A28:B28"/>
    <mergeCell ref="A29:F29"/>
    <mergeCell ref="A31:B31"/>
    <mergeCell ref="A54:F54"/>
    <mergeCell ref="A43:B43"/>
    <mergeCell ref="A44:F44"/>
    <mergeCell ref="A50:B50"/>
    <mergeCell ref="A51:B51"/>
    <mergeCell ref="A52:B52"/>
    <mergeCell ref="A8:F8"/>
    <mergeCell ref="A1:B1"/>
    <mergeCell ref="C1:F1"/>
    <mergeCell ref="A3:F3"/>
    <mergeCell ref="A7:F7"/>
  </mergeCells>
  <pageMargins left="0.39370078740157483" right="0.19685039370078741" top="0.19685039370078741" bottom="0.19685039370078741" header="0.31496062992125984" footer="0.31496062992125984"/>
  <pageSetup paperSize="9" scale="83" fitToHeight="2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2:I28"/>
  <sheetViews>
    <sheetView view="pageBreakPreview" zoomScale="60" zoomScaleNormal="100" workbookViewId="0">
      <selection activeCell="C11" sqref="C11"/>
    </sheetView>
  </sheetViews>
  <sheetFormatPr defaultColWidth="10.7109375" defaultRowHeight="12.75" x14ac:dyDescent="0.2"/>
  <cols>
    <col min="1" max="1" width="6.42578125" style="121" customWidth="1"/>
    <col min="2" max="2" width="48" style="213" customWidth="1"/>
    <col min="3" max="3" width="24.28515625" style="121" customWidth="1"/>
    <col min="4" max="16384" width="10.7109375" style="121"/>
  </cols>
  <sheetData>
    <row r="2" spans="1:5" ht="21.75" customHeight="1" x14ac:dyDescent="0.2">
      <c r="A2" s="719" t="s">
        <v>62</v>
      </c>
      <c r="B2" s="719"/>
      <c r="C2" s="719"/>
    </row>
    <row r="3" spans="1:5" ht="22.5" customHeight="1" x14ac:dyDescent="0.2">
      <c r="A3" s="719" t="s">
        <v>50</v>
      </c>
      <c r="B3" s="719"/>
      <c r="C3" s="719"/>
    </row>
    <row r="4" spans="1:5" ht="15.75" x14ac:dyDescent="0.2">
      <c r="A4" s="719" t="s">
        <v>309</v>
      </c>
      <c r="B4" s="719"/>
      <c r="C4" s="719"/>
    </row>
    <row r="5" spans="1:5" ht="15.75" x14ac:dyDescent="0.2">
      <c r="A5" s="734" t="s">
        <v>367</v>
      </c>
      <c r="B5" s="734"/>
      <c r="C5" s="734"/>
    </row>
    <row r="6" spans="1:5" ht="15.75" x14ac:dyDescent="0.2">
      <c r="A6" s="714" t="s">
        <v>896</v>
      </c>
      <c r="B6" s="714"/>
      <c r="C6" s="714"/>
    </row>
    <row r="7" spans="1:5" ht="37.5" customHeight="1" x14ac:dyDescent="0.25">
      <c r="A7" s="207"/>
      <c r="B7" s="209"/>
      <c r="C7" s="51" t="s">
        <v>284</v>
      </c>
    </row>
    <row r="8" spans="1:5" ht="34.5" customHeight="1" x14ac:dyDescent="0.2">
      <c r="A8" s="208" t="s">
        <v>16</v>
      </c>
      <c r="B8" s="208" t="s">
        <v>51</v>
      </c>
      <c r="C8" s="208" t="s">
        <v>148</v>
      </c>
    </row>
    <row r="9" spans="1:5" ht="45" customHeight="1" x14ac:dyDescent="0.2">
      <c r="A9" s="206" t="s">
        <v>56</v>
      </c>
      <c r="B9" s="210" t="s">
        <v>570</v>
      </c>
      <c r="C9" s="93">
        <v>3294773</v>
      </c>
    </row>
    <row r="10" spans="1:5" ht="28.5" customHeight="1" x14ac:dyDescent="0.2">
      <c r="A10" s="206" t="s">
        <v>57</v>
      </c>
      <c r="B10" s="210" t="s">
        <v>283</v>
      </c>
      <c r="C10" s="93">
        <v>676092</v>
      </c>
    </row>
    <row r="11" spans="1:5" ht="18.75" customHeight="1" x14ac:dyDescent="0.2">
      <c r="A11" s="206" t="s">
        <v>58</v>
      </c>
      <c r="B11" s="210" t="s">
        <v>282</v>
      </c>
      <c r="C11" s="94"/>
    </row>
    <row r="12" spans="1:5" ht="20.25" customHeight="1" x14ac:dyDescent="0.2">
      <c r="A12" s="68">
        <v>4</v>
      </c>
      <c r="B12" s="210" t="s">
        <v>571</v>
      </c>
      <c r="C12" s="94"/>
    </row>
    <row r="13" spans="1:5" ht="24.75" customHeight="1" x14ac:dyDescent="0.2">
      <c r="A13" s="732" t="s">
        <v>281</v>
      </c>
      <c r="B13" s="733"/>
      <c r="C13" s="89">
        <f>SUM(C9:C12)</f>
        <v>3970865</v>
      </c>
      <c r="E13" s="5"/>
    </row>
    <row r="14" spans="1:5" ht="16.5" customHeight="1" x14ac:dyDescent="0.25">
      <c r="A14" s="34"/>
      <c r="B14" s="34"/>
      <c r="C14" s="35"/>
      <c r="E14" s="5"/>
    </row>
    <row r="15" spans="1:5" s="156" customFormat="1" ht="45.75" customHeight="1" x14ac:dyDescent="0.25">
      <c r="A15" s="703" t="s">
        <v>564</v>
      </c>
      <c r="B15" s="703"/>
      <c r="C15" s="379" t="s">
        <v>419</v>
      </c>
      <c r="E15" s="380"/>
    </row>
    <row r="16" spans="1:5" s="156" customFormat="1" ht="25.5" customHeight="1" x14ac:dyDescent="0.25">
      <c r="A16" s="381"/>
      <c r="B16" s="382"/>
      <c r="C16" s="126"/>
      <c r="E16" s="380"/>
    </row>
    <row r="17" spans="1:9" s="156" customFormat="1" ht="33" customHeight="1" x14ac:dyDescent="0.25">
      <c r="A17" s="383" t="s">
        <v>86</v>
      </c>
      <c r="B17" s="384"/>
      <c r="C17" s="383" t="s">
        <v>128</v>
      </c>
      <c r="E17" s="380"/>
    </row>
    <row r="18" spans="1:9" ht="15.75" x14ac:dyDescent="0.25">
      <c r="A18" s="126"/>
      <c r="B18" s="211"/>
      <c r="C18" s="127"/>
      <c r="D18" s="127"/>
      <c r="E18" s="122"/>
    </row>
    <row r="19" spans="1:9" ht="28.5" customHeight="1" x14ac:dyDescent="0.2">
      <c r="A19" s="24" t="s">
        <v>24</v>
      </c>
      <c r="B19" s="212"/>
      <c r="C19" s="24"/>
    </row>
    <row r="28" spans="1:9" x14ac:dyDescent="0.2">
      <c r="I28" s="121" t="s">
        <v>244</v>
      </c>
    </row>
  </sheetData>
  <mergeCells count="7">
    <mergeCell ref="A15:B15"/>
    <mergeCell ref="A13:B13"/>
    <mergeCell ref="A2:C2"/>
    <mergeCell ref="A3:C3"/>
    <mergeCell ref="A4:C4"/>
    <mergeCell ref="A5:C5"/>
    <mergeCell ref="A6:C6"/>
  </mergeCells>
  <printOptions horizontalCentered="1"/>
  <pageMargins left="0.98425196850393704" right="0.39370078740157483" top="0.98425196850393704" bottom="0.98425196850393704" header="0.51181102362204722" footer="0.51181102362204722"/>
  <pageSetup paperSize="9" scale="6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/>
  </sheetPr>
  <dimension ref="A1:M130"/>
  <sheetViews>
    <sheetView tabSelected="1" view="pageBreakPreview" zoomScale="85" zoomScaleNormal="77" zoomScaleSheetLayoutView="85" workbookViewId="0">
      <selection activeCell="G11" sqref="G11"/>
    </sheetView>
  </sheetViews>
  <sheetFormatPr defaultColWidth="9.140625" defaultRowHeight="12.75" outlineLevelRow="2" x14ac:dyDescent="0.2"/>
  <cols>
    <col min="1" max="1" width="4" style="101" customWidth="1"/>
    <col min="2" max="2" width="43" style="173" customWidth="1"/>
    <col min="3" max="3" width="24.85546875" style="271" customWidth="1"/>
    <col min="4" max="4" width="18.85546875" style="228" customWidth="1"/>
    <col min="5" max="5" width="15" style="101" customWidth="1"/>
    <col min="6" max="6" width="16.28515625" style="228" customWidth="1"/>
    <col min="7" max="7" width="33.42578125" style="228" customWidth="1"/>
    <col min="8" max="8" width="30.85546875" style="228" customWidth="1"/>
    <col min="9" max="9" width="20" style="101" customWidth="1"/>
    <col min="10" max="12" width="9.140625" style="101"/>
    <col min="13" max="13" width="20.7109375" style="101" customWidth="1"/>
    <col min="14" max="16384" width="9.140625" style="101"/>
  </cols>
  <sheetData>
    <row r="1" spans="1:9" s="176" customFormat="1" ht="15.75" x14ac:dyDescent="0.25">
      <c r="A1" s="142"/>
      <c r="B1" s="707" t="s">
        <v>366</v>
      </c>
      <c r="C1" s="707"/>
      <c r="D1" s="707"/>
      <c r="E1" s="707"/>
      <c r="F1" s="707"/>
      <c r="G1" s="707"/>
      <c r="H1" s="707"/>
      <c r="I1" s="707"/>
    </row>
    <row r="2" spans="1:9" s="176" customFormat="1" ht="12" customHeight="1" x14ac:dyDescent="0.25">
      <c r="A2" s="142"/>
      <c r="B2" s="148"/>
      <c r="C2" s="506"/>
      <c r="D2" s="501"/>
      <c r="E2" s="142"/>
      <c r="F2" s="501"/>
      <c r="G2" s="423"/>
      <c r="H2" s="423"/>
    </row>
    <row r="3" spans="1:9" s="176" customFormat="1" ht="15.75" x14ac:dyDescent="0.25">
      <c r="A3" s="707" t="s">
        <v>3</v>
      </c>
      <c r="B3" s="707"/>
      <c r="C3" s="707"/>
      <c r="D3" s="707"/>
      <c r="E3" s="707"/>
      <c r="F3" s="707"/>
      <c r="G3" s="707"/>
      <c r="H3" s="707"/>
      <c r="I3" s="707"/>
    </row>
    <row r="4" spans="1:9" s="176" customFormat="1" ht="15.75" x14ac:dyDescent="0.25">
      <c r="A4" s="142"/>
      <c r="B4" s="707" t="s">
        <v>900</v>
      </c>
      <c r="C4" s="707"/>
      <c r="D4" s="707"/>
      <c r="E4" s="707"/>
      <c r="F4" s="707"/>
      <c r="G4" s="707"/>
      <c r="H4" s="707"/>
      <c r="I4" s="707"/>
    </row>
    <row r="5" spans="1:9" ht="15.75" x14ac:dyDescent="0.25">
      <c r="A5" s="144"/>
      <c r="B5" s="151"/>
      <c r="C5" s="312"/>
      <c r="D5" s="175" t="s">
        <v>286</v>
      </c>
      <c r="E5" s="144"/>
      <c r="F5" s="175"/>
      <c r="I5" s="187" t="s">
        <v>107</v>
      </c>
    </row>
    <row r="6" spans="1:9" s="178" customFormat="1" ht="98.25" customHeight="1" x14ac:dyDescent="0.2">
      <c r="A6" s="505" t="s">
        <v>16</v>
      </c>
      <c r="B6" s="420" t="s">
        <v>4</v>
      </c>
      <c r="C6" s="505" t="s">
        <v>8</v>
      </c>
      <c r="D6" s="505" t="s">
        <v>5</v>
      </c>
      <c r="E6" s="505" t="s">
        <v>6</v>
      </c>
      <c r="F6" s="505" t="s">
        <v>7</v>
      </c>
      <c r="G6" s="505" t="s">
        <v>47</v>
      </c>
      <c r="H6" s="505" t="s">
        <v>188</v>
      </c>
      <c r="I6" s="505" t="s">
        <v>169</v>
      </c>
    </row>
    <row r="7" spans="1:9" s="176" customFormat="1" ht="15.75" x14ac:dyDescent="0.25">
      <c r="A7" s="770" t="s">
        <v>106</v>
      </c>
      <c r="B7" s="771"/>
      <c r="C7" s="771"/>
      <c r="D7" s="771"/>
      <c r="E7" s="771"/>
      <c r="F7" s="771"/>
      <c r="G7" s="771"/>
      <c r="H7" s="771"/>
      <c r="I7" s="771"/>
    </row>
    <row r="8" spans="1:9" ht="22.5" customHeight="1" x14ac:dyDescent="0.25">
      <c r="A8" s="450" t="s">
        <v>56</v>
      </c>
      <c r="B8" s="449"/>
      <c r="C8" s="413"/>
      <c r="D8" s="502"/>
      <c r="E8" s="204"/>
      <c r="F8" s="119"/>
      <c r="G8" s="277"/>
      <c r="H8" s="277"/>
      <c r="I8" s="205"/>
    </row>
    <row r="9" spans="1:9" ht="48.75" customHeight="1" x14ac:dyDescent="0.25">
      <c r="A9" s="786">
        <v>1</v>
      </c>
      <c r="B9" s="788" t="s">
        <v>108</v>
      </c>
      <c r="C9" s="413" t="s">
        <v>505</v>
      </c>
      <c r="D9" s="503">
        <v>500000000</v>
      </c>
      <c r="E9" s="204">
        <v>42975</v>
      </c>
      <c r="F9" s="119">
        <v>44800</v>
      </c>
      <c r="G9" s="424" t="s">
        <v>434</v>
      </c>
      <c r="H9" s="277" t="s">
        <v>172</v>
      </c>
      <c r="I9" s="205"/>
    </row>
    <row r="10" spans="1:9" ht="48.75" customHeight="1" x14ac:dyDescent="0.25">
      <c r="A10" s="786"/>
      <c r="B10" s="788"/>
      <c r="C10" s="413" t="s">
        <v>597</v>
      </c>
      <c r="D10" s="503">
        <v>1208500000</v>
      </c>
      <c r="E10" s="204">
        <v>43027</v>
      </c>
      <c r="F10" s="119">
        <v>44853</v>
      </c>
      <c r="G10" s="424" t="s">
        <v>434</v>
      </c>
      <c r="H10" s="277" t="s">
        <v>172</v>
      </c>
      <c r="I10" s="205"/>
    </row>
    <row r="11" spans="1:9" ht="48.75" customHeight="1" x14ac:dyDescent="0.25">
      <c r="A11" s="786"/>
      <c r="B11" s="788"/>
      <c r="C11" s="413" t="s">
        <v>616</v>
      </c>
      <c r="D11" s="503">
        <v>200000000</v>
      </c>
      <c r="E11" s="204">
        <v>42845</v>
      </c>
      <c r="F11" s="119">
        <v>44671</v>
      </c>
      <c r="G11" s="424" t="s">
        <v>434</v>
      </c>
      <c r="H11" s="277" t="s">
        <v>172</v>
      </c>
      <c r="I11" s="205"/>
    </row>
    <row r="12" spans="1:9" ht="48.75" customHeight="1" x14ac:dyDescent="0.25">
      <c r="A12" s="786"/>
      <c r="B12" s="788"/>
      <c r="C12" s="413" t="s">
        <v>506</v>
      </c>
      <c r="D12" s="503">
        <v>500000000</v>
      </c>
      <c r="E12" s="204">
        <v>42975</v>
      </c>
      <c r="F12" s="119">
        <v>44800</v>
      </c>
      <c r="G12" s="424" t="s">
        <v>434</v>
      </c>
      <c r="H12" s="277" t="s">
        <v>170</v>
      </c>
      <c r="I12" s="205"/>
    </row>
    <row r="13" spans="1:9" ht="48.75" customHeight="1" x14ac:dyDescent="0.25">
      <c r="A13" s="786"/>
      <c r="B13" s="788"/>
      <c r="C13" s="413" t="s">
        <v>279</v>
      </c>
      <c r="D13" s="503">
        <v>507185.45</v>
      </c>
      <c r="E13" s="204">
        <v>42142</v>
      </c>
      <c r="F13" s="119">
        <v>43496</v>
      </c>
      <c r="G13" s="277" t="s">
        <v>171</v>
      </c>
      <c r="H13" s="277" t="s">
        <v>170</v>
      </c>
      <c r="I13" s="205"/>
    </row>
    <row r="14" spans="1:9" ht="48.75" customHeight="1" x14ac:dyDescent="0.25">
      <c r="A14" s="786"/>
      <c r="B14" s="788"/>
      <c r="C14" s="413" t="s">
        <v>277</v>
      </c>
      <c r="D14" s="503">
        <v>225021.5</v>
      </c>
      <c r="E14" s="204">
        <v>42142</v>
      </c>
      <c r="F14" s="119">
        <v>43496</v>
      </c>
      <c r="G14" s="277" t="s">
        <v>171</v>
      </c>
      <c r="H14" s="277" t="s">
        <v>170</v>
      </c>
      <c r="I14" s="205"/>
    </row>
    <row r="15" spans="1:9" ht="48.75" customHeight="1" x14ac:dyDescent="0.25">
      <c r="A15" s="786"/>
      <c r="B15" s="788"/>
      <c r="C15" s="413" t="s">
        <v>278</v>
      </c>
      <c r="D15" s="503">
        <v>24566316</v>
      </c>
      <c r="E15" s="204">
        <v>42142</v>
      </c>
      <c r="F15" s="119">
        <v>43496</v>
      </c>
      <c r="G15" s="277" t="s">
        <v>171</v>
      </c>
      <c r="H15" s="277" t="s">
        <v>170</v>
      </c>
      <c r="I15" s="205"/>
    </row>
    <row r="16" spans="1:9" ht="48.75" customHeight="1" x14ac:dyDescent="0.25">
      <c r="A16" s="786"/>
      <c r="B16" s="788"/>
      <c r="C16" s="413" t="s">
        <v>606</v>
      </c>
      <c r="D16" s="503">
        <v>944255000</v>
      </c>
      <c r="E16" s="204">
        <v>41619</v>
      </c>
      <c r="F16" s="119">
        <v>46690</v>
      </c>
      <c r="G16" s="277" t="s">
        <v>171</v>
      </c>
      <c r="H16" s="277" t="s">
        <v>170</v>
      </c>
      <c r="I16" s="205"/>
    </row>
    <row r="17" spans="1:9" ht="48.75" customHeight="1" x14ac:dyDescent="0.25">
      <c r="A17" s="786"/>
      <c r="B17" s="788"/>
      <c r="C17" s="413" t="s">
        <v>487</v>
      </c>
      <c r="D17" s="503">
        <v>1500000000</v>
      </c>
      <c r="E17" s="204">
        <v>42845</v>
      </c>
      <c r="F17" s="119">
        <v>44671</v>
      </c>
      <c r="G17" s="244" t="s">
        <v>443</v>
      </c>
      <c r="H17" s="277" t="s">
        <v>172</v>
      </c>
      <c r="I17" s="205"/>
    </row>
    <row r="18" spans="1:9" ht="48.75" customHeight="1" x14ac:dyDescent="0.25">
      <c r="A18" s="786"/>
      <c r="B18" s="788"/>
      <c r="C18" s="413" t="s">
        <v>488</v>
      </c>
      <c r="D18" s="503">
        <v>343068799</v>
      </c>
      <c r="E18" s="204">
        <v>42908</v>
      </c>
      <c r="F18" s="119">
        <v>45219</v>
      </c>
      <c r="G18" s="244" t="s">
        <v>443</v>
      </c>
      <c r="H18" s="277" t="s">
        <v>170</v>
      </c>
      <c r="I18" s="205"/>
    </row>
    <row r="19" spans="1:9" ht="48.75" customHeight="1" x14ac:dyDescent="0.25">
      <c r="A19" s="786"/>
      <c r="B19" s="788"/>
      <c r="C19" s="413" t="s">
        <v>599</v>
      </c>
      <c r="D19" s="503">
        <v>300000000</v>
      </c>
      <c r="E19" s="204">
        <v>42929</v>
      </c>
      <c r="F19" s="119">
        <v>44277</v>
      </c>
      <c r="G19" s="425" t="s">
        <v>507</v>
      </c>
      <c r="H19" s="277" t="s">
        <v>172</v>
      </c>
      <c r="I19" s="205"/>
    </row>
    <row r="20" spans="1:9" s="217" customFormat="1" ht="48.75" customHeight="1" x14ac:dyDescent="0.25">
      <c r="A20" s="786"/>
      <c r="B20" s="788"/>
      <c r="C20" s="272" t="s">
        <v>595</v>
      </c>
      <c r="D20" s="503">
        <v>191130170</v>
      </c>
      <c r="E20" s="204">
        <v>43018</v>
      </c>
      <c r="F20" s="119">
        <v>44113</v>
      </c>
      <c r="G20" s="276" t="s">
        <v>596</v>
      </c>
      <c r="H20" s="277" t="s">
        <v>172</v>
      </c>
      <c r="I20" s="205"/>
    </row>
    <row r="21" spans="1:9" s="217" customFormat="1" ht="48.75" customHeight="1" x14ac:dyDescent="0.25">
      <c r="A21" s="786"/>
      <c r="B21" s="788"/>
      <c r="C21" s="272" t="s">
        <v>598</v>
      </c>
      <c r="D21" s="503">
        <v>1500000000</v>
      </c>
      <c r="E21" s="204">
        <v>42929</v>
      </c>
      <c r="F21" s="119">
        <v>45130</v>
      </c>
      <c r="G21" s="276" t="s">
        <v>507</v>
      </c>
      <c r="H21" s="277" t="s">
        <v>170</v>
      </c>
      <c r="I21" s="205"/>
    </row>
    <row r="22" spans="1:9" s="217" customFormat="1" ht="48.75" customHeight="1" x14ac:dyDescent="0.25">
      <c r="A22" s="786"/>
      <c r="B22" s="788"/>
      <c r="C22" s="272" t="s">
        <v>357</v>
      </c>
      <c r="D22" s="503">
        <v>1000000000</v>
      </c>
      <c r="E22" s="204">
        <v>42296</v>
      </c>
      <c r="F22" s="119">
        <v>44501</v>
      </c>
      <c r="G22" s="277" t="s">
        <v>207</v>
      </c>
      <c r="H22" s="277" t="s">
        <v>172</v>
      </c>
      <c r="I22" s="205"/>
    </row>
    <row r="23" spans="1:9" s="217" customFormat="1" ht="48.75" customHeight="1" x14ac:dyDescent="0.25">
      <c r="A23" s="786"/>
      <c r="B23" s="788"/>
      <c r="C23" s="272" t="s">
        <v>611</v>
      </c>
      <c r="D23" s="503">
        <v>653338600</v>
      </c>
      <c r="E23" s="204">
        <v>43017</v>
      </c>
      <c r="F23" s="119">
        <v>43393</v>
      </c>
      <c r="G23" s="426" t="s">
        <v>171</v>
      </c>
      <c r="H23" s="277" t="s">
        <v>170</v>
      </c>
      <c r="I23" s="205"/>
    </row>
    <row r="24" spans="1:9" s="217" customFormat="1" ht="48.75" customHeight="1" x14ac:dyDescent="0.25">
      <c r="A24" s="786"/>
      <c r="B24" s="788"/>
      <c r="C24" s="272" t="s">
        <v>612</v>
      </c>
      <c r="D24" s="503">
        <v>533658950</v>
      </c>
      <c r="E24" s="204">
        <v>43017</v>
      </c>
      <c r="F24" s="119">
        <v>43605</v>
      </c>
      <c r="G24" s="426" t="s">
        <v>171</v>
      </c>
      <c r="H24" s="277" t="s">
        <v>170</v>
      </c>
      <c r="I24" s="205"/>
    </row>
    <row r="25" spans="1:9" s="217" customFormat="1" ht="48.75" customHeight="1" x14ac:dyDescent="0.25">
      <c r="A25" s="786"/>
      <c r="B25" s="788"/>
      <c r="C25" s="272" t="s">
        <v>613</v>
      </c>
      <c r="D25" s="503">
        <v>167748062</v>
      </c>
      <c r="E25" s="204">
        <v>43017</v>
      </c>
      <c r="F25" s="119">
        <v>44360</v>
      </c>
      <c r="G25" s="426" t="s">
        <v>171</v>
      </c>
      <c r="H25" s="277" t="s">
        <v>170</v>
      </c>
      <c r="I25" s="205"/>
    </row>
    <row r="26" spans="1:9" s="217" customFormat="1" ht="48.75" customHeight="1" x14ac:dyDescent="0.25">
      <c r="A26" s="786"/>
      <c r="B26" s="788"/>
      <c r="C26" s="272" t="s">
        <v>614</v>
      </c>
      <c r="D26" s="503">
        <v>1589641854</v>
      </c>
      <c r="E26" s="204">
        <v>43017</v>
      </c>
      <c r="F26" s="119">
        <v>43457</v>
      </c>
      <c r="G26" s="426" t="s">
        <v>171</v>
      </c>
      <c r="H26" s="277" t="s">
        <v>170</v>
      </c>
      <c r="I26" s="205"/>
    </row>
    <row r="27" spans="1:9" s="217" customFormat="1" ht="48.75" customHeight="1" x14ac:dyDescent="0.25">
      <c r="A27" s="787"/>
      <c r="B27" s="789"/>
      <c r="C27" s="272" t="s">
        <v>615</v>
      </c>
      <c r="D27" s="503">
        <v>3873525250</v>
      </c>
      <c r="E27" s="204">
        <v>42650</v>
      </c>
      <c r="F27" s="119">
        <v>44926</v>
      </c>
      <c r="G27" s="426" t="s">
        <v>171</v>
      </c>
      <c r="H27" s="277" t="s">
        <v>172</v>
      </c>
      <c r="I27" s="205"/>
    </row>
    <row r="28" spans="1:9" ht="72.75" customHeight="1" x14ac:dyDescent="0.25">
      <c r="A28" s="790">
        <v>2</v>
      </c>
      <c r="B28" s="791" t="s">
        <v>365</v>
      </c>
      <c r="C28" s="413" t="s">
        <v>510</v>
      </c>
      <c r="D28" s="503">
        <v>1950000000</v>
      </c>
      <c r="E28" s="221">
        <v>42944</v>
      </c>
      <c r="F28" s="221">
        <v>45106</v>
      </c>
      <c r="G28" s="426" t="s">
        <v>171</v>
      </c>
      <c r="H28" s="277" t="s">
        <v>509</v>
      </c>
      <c r="I28" s="205"/>
    </row>
    <row r="29" spans="1:9" ht="72.75" customHeight="1" x14ac:dyDescent="0.25">
      <c r="A29" s="786"/>
      <c r="B29" s="792"/>
      <c r="C29" s="413" t="s">
        <v>511</v>
      </c>
      <c r="D29" s="503">
        <v>75000000</v>
      </c>
      <c r="E29" s="221">
        <v>42944</v>
      </c>
      <c r="F29" s="221">
        <v>45106</v>
      </c>
      <c r="G29" s="426" t="s">
        <v>171</v>
      </c>
      <c r="H29" s="277" t="s">
        <v>512</v>
      </c>
      <c r="I29" s="205"/>
    </row>
    <row r="30" spans="1:9" ht="72.75" customHeight="1" x14ac:dyDescent="0.25">
      <c r="A30" s="786"/>
      <c r="B30" s="792"/>
      <c r="C30" s="413" t="s">
        <v>513</v>
      </c>
      <c r="D30" s="503">
        <v>8143554090</v>
      </c>
      <c r="E30" s="221">
        <v>42944</v>
      </c>
      <c r="F30" s="221">
        <v>45106</v>
      </c>
      <c r="G30" s="426" t="s">
        <v>171</v>
      </c>
      <c r="H30" s="277" t="s">
        <v>514</v>
      </c>
      <c r="I30" s="205"/>
    </row>
    <row r="31" spans="1:9" ht="72.75" customHeight="1" x14ac:dyDescent="0.25">
      <c r="A31" s="786"/>
      <c r="B31" s="792"/>
      <c r="C31" s="413" t="s">
        <v>515</v>
      </c>
      <c r="D31" s="503">
        <v>1950000000</v>
      </c>
      <c r="E31" s="221">
        <v>42944</v>
      </c>
      <c r="F31" s="221">
        <v>44196</v>
      </c>
      <c r="G31" s="426" t="s">
        <v>171</v>
      </c>
      <c r="H31" s="277" t="s">
        <v>509</v>
      </c>
      <c r="I31" s="205"/>
    </row>
    <row r="32" spans="1:9" ht="72.75" customHeight="1" x14ac:dyDescent="0.25">
      <c r="A32" s="786"/>
      <c r="B32" s="792"/>
      <c r="C32" s="413" t="s">
        <v>516</v>
      </c>
      <c r="D32" s="503">
        <v>75000000</v>
      </c>
      <c r="E32" s="221">
        <v>42944</v>
      </c>
      <c r="F32" s="221">
        <v>44196</v>
      </c>
      <c r="G32" s="426" t="s">
        <v>171</v>
      </c>
      <c r="H32" s="277" t="s">
        <v>512</v>
      </c>
      <c r="I32" s="205"/>
    </row>
    <row r="33" spans="1:9" ht="72.75" customHeight="1" x14ac:dyDescent="0.25">
      <c r="A33" s="786"/>
      <c r="B33" s="792"/>
      <c r="C33" s="413" t="s">
        <v>517</v>
      </c>
      <c r="D33" s="503">
        <v>12661139760</v>
      </c>
      <c r="E33" s="221">
        <v>42944</v>
      </c>
      <c r="F33" s="221">
        <v>44195</v>
      </c>
      <c r="G33" s="426" t="s">
        <v>171</v>
      </c>
      <c r="H33" s="277" t="s">
        <v>514</v>
      </c>
      <c r="I33" s="205"/>
    </row>
    <row r="34" spans="1:9" ht="72.75" customHeight="1" x14ac:dyDescent="0.25">
      <c r="A34" s="786"/>
      <c r="B34" s="792"/>
      <c r="C34" s="413" t="s">
        <v>591</v>
      </c>
      <c r="D34" s="503">
        <v>1950000000</v>
      </c>
      <c r="E34" s="221">
        <v>43097</v>
      </c>
      <c r="F34" s="221">
        <v>45110</v>
      </c>
      <c r="G34" s="426" t="s">
        <v>171</v>
      </c>
      <c r="H34" s="277" t="s">
        <v>509</v>
      </c>
      <c r="I34" s="205"/>
    </row>
    <row r="35" spans="1:9" ht="72.75" customHeight="1" x14ac:dyDescent="0.25">
      <c r="A35" s="786"/>
      <c r="B35" s="792"/>
      <c r="C35" s="413" t="s">
        <v>610</v>
      </c>
      <c r="D35" s="503">
        <v>75000000</v>
      </c>
      <c r="E35" s="221">
        <v>43095</v>
      </c>
      <c r="F35" s="221">
        <v>43279</v>
      </c>
      <c r="G35" s="426" t="s">
        <v>171</v>
      </c>
      <c r="H35" s="277" t="s">
        <v>512</v>
      </c>
      <c r="I35" s="205"/>
    </row>
    <row r="36" spans="1:9" ht="72.75" customHeight="1" x14ac:dyDescent="0.25">
      <c r="A36" s="786"/>
      <c r="B36" s="792"/>
      <c r="C36" s="413" t="s">
        <v>607</v>
      </c>
      <c r="D36" s="503">
        <v>75000000</v>
      </c>
      <c r="E36" s="221">
        <v>43095</v>
      </c>
      <c r="F36" s="221">
        <v>44375</v>
      </c>
      <c r="G36" s="426" t="s">
        <v>171</v>
      </c>
      <c r="H36" s="277" t="s">
        <v>512</v>
      </c>
      <c r="I36" s="205"/>
    </row>
    <row r="37" spans="1:9" ht="72.75" customHeight="1" x14ac:dyDescent="0.25">
      <c r="A37" s="786"/>
      <c r="B37" s="792"/>
      <c r="C37" s="413" t="s">
        <v>608</v>
      </c>
      <c r="D37" s="503">
        <v>1950000000</v>
      </c>
      <c r="E37" s="221">
        <v>43094</v>
      </c>
      <c r="F37" s="221">
        <v>44375</v>
      </c>
      <c r="G37" s="426" t="s">
        <v>171</v>
      </c>
      <c r="H37" s="277" t="s">
        <v>509</v>
      </c>
      <c r="I37" s="205"/>
    </row>
    <row r="38" spans="1:9" ht="72.75" customHeight="1" x14ac:dyDescent="0.25">
      <c r="A38" s="787"/>
      <c r="B38" s="793"/>
      <c r="C38" s="413" t="s">
        <v>592</v>
      </c>
      <c r="D38" s="503">
        <v>75000000</v>
      </c>
      <c r="E38" s="221">
        <v>43097</v>
      </c>
      <c r="F38" s="221">
        <v>45110</v>
      </c>
      <c r="G38" s="426" t="s">
        <v>171</v>
      </c>
      <c r="H38" s="277" t="s">
        <v>512</v>
      </c>
      <c r="I38" s="205"/>
    </row>
    <row r="39" spans="1:9" ht="15.75" outlineLevel="1" x14ac:dyDescent="0.25">
      <c r="A39" s="794">
        <v>3</v>
      </c>
      <c r="B39" s="795" t="s">
        <v>210</v>
      </c>
      <c r="C39" s="413"/>
      <c r="D39" s="503"/>
      <c r="E39" s="221"/>
      <c r="F39" s="221"/>
      <c r="G39" s="426"/>
      <c r="H39" s="277"/>
      <c r="I39" s="205"/>
    </row>
    <row r="40" spans="1:9" ht="31.5" x14ac:dyDescent="0.25">
      <c r="A40" s="794"/>
      <c r="B40" s="795"/>
      <c r="C40" s="413" t="s">
        <v>212</v>
      </c>
      <c r="D40" s="503">
        <v>7573725</v>
      </c>
      <c r="E40" s="221">
        <v>41956</v>
      </c>
      <c r="F40" s="221">
        <v>43830</v>
      </c>
      <c r="G40" s="277" t="s">
        <v>183</v>
      </c>
      <c r="H40" s="277" t="s">
        <v>170</v>
      </c>
      <c r="I40" s="205"/>
    </row>
    <row r="41" spans="1:9" ht="57" customHeight="1" x14ac:dyDescent="0.25">
      <c r="A41" s="790">
        <v>5</v>
      </c>
      <c r="B41" s="791" t="s">
        <v>215</v>
      </c>
      <c r="C41" s="413" t="s">
        <v>213</v>
      </c>
      <c r="D41" s="503">
        <v>28542271.5</v>
      </c>
      <c r="E41" s="221">
        <v>41943</v>
      </c>
      <c r="F41" s="221">
        <v>43373</v>
      </c>
      <c r="G41" s="277" t="s">
        <v>183</v>
      </c>
      <c r="H41" s="277" t="s">
        <v>170</v>
      </c>
      <c r="I41" s="205"/>
    </row>
    <row r="42" spans="1:9" ht="57" customHeight="1" x14ac:dyDescent="0.25">
      <c r="A42" s="786"/>
      <c r="B42" s="793"/>
      <c r="C42" s="413" t="s">
        <v>214</v>
      </c>
      <c r="D42" s="503">
        <v>10192356.800000001</v>
      </c>
      <c r="E42" s="221">
        <v>41943</v>
      </c>
      <c r="F42" s="221">
        <v>43373</v>
      </c>
      <c r="G42" s="277" t="s">
        <v>183</v>
      </c>
      <c r="H42" s="277" t="s">
        <v>170</v>
      </c>
      <c r="I42" s="205"/>
    </row>
    <row r="43" spans="1:9" ht="57" customHeight="1" x14ac:dyDescent="0.25">
      <c r="A43" s="786">
        <v>6</v>
      </c>
      <c r="B43" s="796" t="s">
        <v>211</v>
      </c>
      <c r="C43" s="413" t="s">
        <v>722</v>
      </c>
      <c r="D43" s="503">
        <v>1287388000</v>
      </c>
      <c r="E43" s="221">
        <v>43098</v>
      </c>
      <c r="F43" s="221">
        <v>43279</v>
      </c>
      <c r="G43" s="426" t="s">
        <v>171</v>
      </c>
      <c r="H43" s="277" t="s">
        <v>723</v>
      </c>
      <c r="I43" s="205"/>
    </row>
    <row r="44" spans="1:9" ht="57" customHeight="1" x14ac:dyDescent="0.25">
      <c r="A44" s="786"/>
      <c r="B44" s="788"/>
      <c r="C44" s="413" t="s">
        <v>724</v>
      </c>
      <c r="D44" s="503">
        <v>650010000</v>
      </c>
      <c r="E44" s="221">
        <v>43098</v>
      </c>
      <c r="F44" s="221">
        <v>43279</v>
      </c>
      <c r="G44" s="426" t="s">
        <v>171</v>
      </c>
      <c r="H44" s="277" t="s">
        <v>723</v>
      </c>
      <c r="I44" s="205"/>
    </row>
    <row r="45" spans="1:9" ht="57" customHeight="1" x14ac:dyDescent="0.25">
      <c r="A45" s="786"/>
      <c r="B45" s="788"/>
      <c r="C45" s="413" t="s">
        <v>725</v>
      </c>
      <c r="D45" s="503">
        <v>300010000</v>
      </c>
      <c r="E45" s="221">
        <v>43098</v>
      </c>
      <c r="F45" s="221">
        <v>43279</v>
      </c>
      <c r="G45" s="426" t="s">
        <v>171</v>
      </c>
      <c r="H45" s="277" t="s">
        <v>723</v>
      </c>
      <c r="I45" s="205"/>
    </row>
    <row r="46" spans="1:9" ht="57" customHeight="1" x14ac:dyDescent="0.25">
      <c r="A46" s="786"/>
      <c r="B46" s="788"/>
      <c r="C46" s="413" t="s">
        <v>781</v>
      </c>
      <c r="D46" s="503">
        <v>2900000000</v>
      </c>
      <c r="E46" s="221">
        <v>43273</v>
      </c>
      <c r="F46" s="221" t="s">
        <v>601</v>
      </c>
      <c r="G46" s="426" t="s">
        <v>782</v>
      </c>
      <c r="H46" s="277" t="s">
        <v>170</v>
      </c>
      <c r="I46" s="205"/>
    </row>
    <row r="47" spans="1:9" ht="57" customHeight="1" x14ac:dyDescent="0.25">
      <c r="A47" s="786"/>
      <c r="B47" s="788"/>
      <c r="C47" s="413" t="s">
        <v>609</v>
      </c>
      <c r="D47" s="503">
        <v>12661139760</v>
      </c>
      <c r="E47" s="221">
        <v>43094</v>
      </c>
      <c r="F47" s="221">
        <v>44375</v>
      </c>
      <c r="G47" s="426" t="s">
        <v>171</v>
      </c>
      <c r="H47" s="277" t="s">
        <v>170</v>
      </c>
      <c r="I47" s="205"/>
    </row>
    <row r="48" spans="1:9" ht="57" customHeight="1" x14ac:dyDescent="0.25">
      <c r="A48" s="786"/>
      <c r="B48" s="788"/>
      <c r="C48" s="413" t="s">
        <v>912</v>
      </c>
      <c r="D48" s="503">
        <v>1950000000</v>
      </c>
      <c r="E48" s="221">
        <v>43094</v>
      </c>
      <c r="F48" s="221" t="s">
        <v>601</v>
      </c>
      <c r="G48" s="426" t="s">
        <v>171</v>
      </c>
      <c r="H48" s="277" t="s">
        <v>913</v>
      </c>
      <c r="I48" s="205"/>
    </row>
    <row r="49" spans="1:9" ht="57" customHeight="1" x14ac:dyDescent="0.25">
      <c r="A49" s="786"/>
      <c r="B49" s="789"/>
      <c r="C49" s="413" t="s">
        <v>605</v>
      </c>
      <c r="D49" s="503">
        <v>100000000</v>
      </c>
      <c r="E49" s="221">
        <v>43097</v>
      </c>
      <c r="F49" s="221">
        <v>45110</v>
      </c>
      <c r="G49" s="426" t="s">
        <v>171</v>
      </c>
      <c r="H49" s="277" t="s">
        <v>170</v>
      </c>
      <c r="I49" s="205"/>
    </row>
    <row r="50" spans="1:9" ht="57" customHeight="1" x14ac:dyDescent="0.25">
      <c r="A50" s="511">
        <v>8</v>
      </c>
      <c r="B50" s="802" t="s">
        <v>783</v>
      </c>
      <c r="C50" s="413" t="s">
        <v>784</v>
      </c>
      <c r="D50" s="503">
        <v>84554912646.800003</v>
      </c>
      <c r="E50" s="221">
        <v>43279</v>
      </c>
      <c r="F50" s="221" t="s">
        <v>601</v>
      </c>
      <c r="G50" s="512" t="s">
        <v>783</v>
      </c>
      <c r="H50" s="277" t="s">
        <v>785</v>
      </c>
      <c r="I50" s="205"/>
    </row>
    <row r="51" spans="1:9" ht="57" customHeight="1" x14ac:dyDescent="0.25">
      <c r="A51" s="511"/>
      <c r="B51" s="803"/>
      <c r="C51" s="413" t="s">
        <v>915</v>
      </c>
      <c r="D51" s="503">
        <v>25000</v>
      </c>
      <c r="E51" s="221">
        <v>43285</v>
      </c>
      <c r="F51" s="221">
        <v>43826</v>
      </c>
      <c r="G51" s="244" t="s">
        <v>780</v>
      </c>
      <c r="H51" s="277" t="s">
        <v>916</v>
      </c>
      <c r="I51" s="205"/>
    </row>
    <row r="52" spans="1:9" ht="57" customHeight="1" x14ac:dyDescent="0.25">
      <c r="A52" s="511"/>
      <c r="B52" s="803"/>
      <c r="C52" s="413" t="s">
        <v>917</v>
      </c>
      <c r="D52" s="503">
        <v>75000</v>
      </c>
      <c r="E52" s="221">
        <v>43285</v>
      </c>
      <c r="F52" s="221">
        <v>43826</v>
      </c>
      <c r="G52" s="244" t="s">
        <v>780</v>
      </c>
      <c r="H52" s="277" t="s">
        <v>916</v>
      </c>
      <c r="I52" s="205"/>
    </row>
    <row r="53" spans="1:9" ht="57" customHeight="1" x14ac:dyDescent="0.25">
      <c r="A53" s="511"/>
      <c r="B53" s="803"/>
      <c r="C53" s="413" t="s">
        <v>918</v>
      </c>
      <c r="D53" s="503">
        <v>100000</v>
      </c>
      <c r="E53" s="221">
        <v>43279</v>
      </c>
      <c r="F53" s="221" t="s">
        <v>601</v>
      </c>
      <c r="G53" s="244" t="s">
        <v>780</v>
      </c>
      <c r="H53" s="277" t="s">
        <v>919</v>
      </c>
      <c r="I53" s="205"/>
    </row>
    <row r="54" spans="1:9" ht="57" customHeight="1" x14ac:dyDescent="0.25">
      <c r="A54" s="511">
        <v>9</v>
      </c>
      <c r="B54" s="602" t="s">
        <v>287</v>
      </c>
      <c r="C54" s="413" t="s">
        <v>672</v>
      </c>
      <c r="D54" s="503">
        <v>6911754585.25</v>
      </c>
      <c r="E54" s="221">
        <v>43066</v>
      </c>
      <c r="F54" s="221">
        <v>44915</v>
      </c>
      <c r="G54" s="277" t="s">
        <v>280</v>
      </c>
      <c r="H54" s="277" t="s">
        <v>673</v>
      </c>
      <c r="I54" s="205"/>
    </row>
    <row r="55" spans="1:9" s="184" customFormat="1" ht="45" x14ac:dyDescent="0.25">
      <c r="A55" s="322">
        <v>10</v>
      </c>
      <c r="B55" s="512" t="s">
        <v>108</v>
      </c>
      <c r="C55" s="272" t="s">
        <v>293</v>
      </c>
      <c r="D55" s="502">
        <v>6000000</v>
      </c>
      <c r="E55" s="204">
        <v>42244</v>
      </c>
      <c r="F55" s="119">
        <v>44099</v>
      </c>
      <c r="G55" s="244" t="s">
        <v>291</v>
      </c>
      <c r="H55" s="430" t="s">
        <v>292</v>
      </c>
      <c r="I55" s="275"/>
    </row>
    <row r="56" spans="1:9" s="184" customFormat="1" ht="45" x14ac:dyDescent="0.25">
      <c r="A56" s="324"/>
      <c r="B56" s="513"/>
      <c r="C56" s="272" t="s">
        <v>290</v>
      </c>
      <c r="D56" s="502">
        <v>16866942.559999999</v>
      </c>
      <c r="E56" s="204">
        <v>42242</v>
      </c>
      <c r="F56" s="119">
        <v>44099</v>
      </c>
      <c r="G56" s="244" t="s">
        <v>291</v>
      </c>
      <c r="H56" s="430" t="s">
        <v>292</v>
      </c>
      <c r="I56" s="275"/>
    </row>
    <row r="57" spans="1:9" s="184" customFormat="1" ht="45" x14ac:dyDescent="0.25">
      <c r="A57" s="324"/>
      <c r="B57" s="513"/>
      <c r="C57" s="272" t="s">
        <v>294</v>
      </c>
      <c r="D57" s="502">
        <v>30986780.120000001</v>
      </c>
      <c r="E57" s="204">
        <v>42242</v>
      </c>
      <c r="F57" s="119">
        <v>44099</v>
      </c>
      <c r="G57" s="244" t="s">
        <v>291</v>
      </c>
      <c r="H57" s="430" t="s">
        <v>292</v>
      </c>
      <c r="I57" s="275"/>
    </row>
    <row r="58" spans="1:9" s="184" customFormat="1" ht="45" x14ac:dyDescent="0.25">
      <c r="A58" s="324"/>
      <c r="B58" s="513"/>
      <c r="C58" s="272" t="s">
        <v>295</v>
      </c>
      <c r="D58" s="502">
        <v>10617030.16</v>
      </c>
      <c r="E58" s="204">
        <v>42247</v>
      </c>
      <c r="F58" s="119">
        <v>44099</v>
      </c>
      <c r="G58" s="244" t="s">
        <v>291</v>
      </c>
      <c r="H58" s="430" t="s">
        <v>292</v>
      </c>
      <c r="I58" s="275"/>
    </row>
    <row r="59" spans="1:9" s="184" customFormat="1" ht="45" x14ac:dyDescent="0.25">
      <c r="A59" s="324"/>
      <c r="B59" s="513"/>
      <c r="C59" s="272" t="s">
        <v>296</v>
      </c>
      <c r="D59" s="502">
        <v>10617030.16</v>
      </c>
      <c r="E59" s="204">
        <v>42247</v>
      </c>
      <c r="F59" s="119">
        <v>44099</v>
      </c>
      <c r="G59" s="244" t="s">
        <v>291</v>
      </c>
      <c r="H59" s="430" t="s">
        <v>292</v>
      </c>
      <c r="I59" s="275"/>
    </row>
    <row r="60" spans="1:9" s="184" customFormat="1" ht="45" x14ac:dyDescent="0.25">
      <c r="A60" s="324"/>
      <c r="B60" s="513"/>
      <c r="C60" s="272" t="s">
        <v>297</v>
      </c>
      <c r="D60" s="502">
        <v>32703991.640000001</v>
      </c>
      <c r="E60" s="204">
        <v>42247</v>
      </c>
      <c r="F60" s="119">
        <v>44099</v>
      </c>
      <c r="G60" s="244" t="s">
        <v>291</v>
      </c>
      <c r="H60" s="430" t="s">
        <v>292</v>
      </c>
      <c r="I60" s="275"/>
    </row>
    <row r="61" spans="1:9" s="184" customFormat="1" ht="45" x14ac:dyDescent="0.25">
      <c r="A61" s="324"/>
      <c r="B61" s="513"/>
      <c r="C61" s="272" t="s">
        <v>298</v>
      </c>
      <c r="D61" s="502">
        <v>32703991.640000001</v>
      </c>
      <c r="E61" s="204">
        <v>42247</v>
      </c>
      <c r="F61" s="119">
        <v>44099</v>
      </c>
      <c r="G61" s="244" t="s">
        <v>291</v>
      </c>
      <c r="H61" s="430" t="s">
        <v>292</v>
      </c>
      <c r="I61" s="275"/>
    </row>
    <row r="62" spans="1:9" s="184" customFormat="1" ht="45" x14ac:dyDescent="0.25">
      <c r="A62" s="324"/>
      <c r="B62" s="513"/>
      <c r="C62" s="272" t="s">
        <v>299</v>
      </c>
      <c r="D62" s="502">
        <v>21000000</v>
      </c>
      <c r="E62" s="204">
        <v>42244</v>
      </c>
      <c r="F62" s="119">
        <v>44099</v>
      </c>
      <c r="G62" s="244" t="s">
        <v>291</v>
      </c>
      <c r="H62" s="430" t="s">
        <v>292</v>
      </c>
      <c r="I62" s="275"/>
    </row>
    <row r="63" spans="1:9" s="184" customFormat="1" ht="45" x14ac:dyDescent="0.25">
      <c r="A63" s="324"/>
      <c r="B63" s="513"/>
      <c r="C63" s="272" t="s">
        <v>300</v>
      </c>
      <c r="D63" s="502">
        <v>3500000</v>
      </c>
      <c r="E63" s="204">
        <v>44071</v>
      </c>
      <c r="F63" s="119">
        <v>44099</v>
      </c>
      <c r="G63" s="244" t="s">
        <v>291</v>
      </c>
      <c r="H63" s="430" t="s">
        <v>292</v>
      </c>
      <c r="I63" s="275"/>
    </row>
    <row r="64" spans="1:9" s="184" customFormat="1" ht="45" x14ac:dyDescent="0.25">
      <c r="A64" s="324"/>
      <c r="B64" s="513"/>
      <c r="C64" s="272" t="s">
        <v>301</v>
      </c>
      <c r="D64" s="502">
        <v>3439661.77</v>
      </c>
      <c r="E64" s="204">
        <v>42244</v>
      </c>
      <c r="F64" s="119">
        <v>44099</v>
      </c>
      <c r="G64" s="244" t="s">
        <v>291</v>
      </c>
      <c r="H64" s="430" t="s">
        <v>292</v>
      </c>
      <c r="I64" s="275"/>
    </row>
    <row r="65" spans="1:9" s="184" customFormat="1" ht="45" x14ac:dyDescent="0.25">
      <c r="A65" s="324"/>
      <c r="B65" s="513"/>
      <c r="C65" s="272" t="s">
        <v>302</v>
      </c>
      <c r="D65" s="502">
        <v>17384674.420000002</v>
      </c>
      <c r="E65" s="204">
        <v>42244</v>
      </c>
      <c r="F65" s="119">
        <v>44099</v>
      </c>
      <c r="G65" s="244" t="s">
        <v>291</v>
      </c>
      <c r="H65" s="430" t="s">
        <v>292</v>
      </c>
      <c r="I65" s="275"/>
    </row>
    <row r="66" spans="1:9" s="184" customFormat="1" ht="45" x14ac:dyDescent="0.25">
      <c r="A66" s="324"/>
      <c r="B66" s="513"/>
      <c r="C66" s="272" t="s">
        <v>303</v>
      </c>
      <c r="D66" s="502">
        <v>17232567.739999998</v>
      </c>
      <c r="E66" s="204">
        <v>42244</v>
      </c>
      <c r="F66" s="119">
        <v>44099</v>
      </c>
      <c r="G66" s="244" t="s">
        <v>291</v>
      </c>
      <c r="H66" s="430" t="s">
        <v>292</v>
      </c>
      <c r="I66" s="275"/>
    </row>
    <row r="67" spans="1:9" s="184" customFormat="1" ht="45" x14ac:dyDescent="0.25">
      <c r="A67" s="324"/>
      <c r="B67" s="513"/>
      <c r="C67" s="272" t="s">
        <v>349</v>
      </c>
      <c r="D67" s="502">
        <v>17113055.359999999</v>
      </c>
      <c r="E67" s="204">
        <v>42244</v>
      </c>
      <c r="F67" s="119">
        <v>44099</v>
      </c>
      <c r="G67" s="244" t="s">
        <v>291</v>
      </c>
      <c r="H67" s="430" t="s">
        <v>292</v>
      </c>
      <c r="I67" s="275"/>
    </row>
    <row r="68" spans="1:9" s="184" customFormat="1" ht="45" x14ac:dyDescent="0.25">
      <c r="A68" s="324"/>
      <c r="B68" s="513"/>
      <c r="C68" s="272" t="s">
        <v>304</v>
      </c>
      <c r="D68" s="502">
        <v>15970722.23</v>
      </c>
      <c r="E68" s="204">
        <v>42244</v>
      </c>
      <c r="F68" s="119">
        <v>44129</v>
      </c>
      <c r="G68" s="244" t="s">
        <v>291</v>
      </c>
      <c r="H68" s="430" t="s">
        <v>292</v>
      </c>
      <c r="I68" s="275"/>
    </row>
    <row r="69" spans="1:9" s="184" customFormat="1" ht="45" x14ac:dyDescent="0.25">
      <c r="A69" s="324"/>
      <c r="B69" s="513"/>
      <c r="C69" s="272" t="s">
        <v>305</v>
      </c>
      <c r="D69" s="502">
        <v>3643160.99</v>
      </c>
      <c r="E69" s="204">
        <v>42243</v>
      </c>
      <c r="F69" s="119">
        <v>44099</v>
      </c>
      <c r="G69" s="244" t="s">
        <v>291</v>
      </c>
      <c r="H69" s="430" t="s">
        <v>292</v>
      </c>
      <c r="I69" s="275"/>
    </row>
    <row r="70" spans="1:9" s="184" customFormat="1" ht="45" x14ac:dyDescent="0.25">
      <c r="A70" s="324"/>
      <c r="B70" s="513"/>
      <c r="C70" s="272" t="s">
        <v>306</v>
      </c>
      <c r="D70" s="502">
        <v>10196159.390000001</v>
      </c>
      <c r="E70" s="204">
        <v>42243</v>
      </c>
      <c r="F70" s="119">
        <v>44129</v>
      </c>
      <c r="G70" s="244" t="s">
        <v>291</v>
      </c>
      <c r="H70" s="430" t="s">
        <v>292</v>
      </c>
      <c r="I70" s="275"/>
    </row>
    <row r="71" spans="1:9" s="184" customFormat="1" ht="45" x14ac:dyDescent="0.25">
      <c r="A71" s="324"/>
      <c r="B71" s="513"/>
      <c r="C71" s="272" t="s">
        <v>348</v>
      </c>
      <c r="D71" s="502">
        <v>13761488.09</v>
      </c>
      <c r="E71" s="204">
        <v>42255</v>
      </c>
      <c r="F71" s="119">
        <v>44129</v>
      </c>
      <c r="G71" s="244" t="s">
        <v>291</v>
      </c>
      <c r="H71" s="430" t="s">
        <v>292</v>
      </c>
      <c r="I71" s="275"/>
    </row>
    <row r="72" spans="1:9" s="184" customFormat="1" ht="45" x14ac:dyDescent="0.25">
      <c r="A72" s="324"/>
      <c r="B72" s="513"/>
      <c r="C72" s="272" t="s">
        <v>674</v>
      </c>
      <c r="D72" s="502">
        <v>7884051.6299999999</v>
      </c>
      <c r="E72" s="204">
        <v>42628</v>
      </c>
      <c r="F72" s="119">
        <v>44920</v>
      </c>
      <c r="G72" s="244" t="s">
        <v>291</v>
      </c>
      <c r="H72" s="430" t="s">
        <v>292</v>
      </c>
      <c r="I72" s="275"/>
    </row>
    <row r="73" spans="1:9" s="184" customFormat="1" ht="45" x14ac:dyDescent="0.25">
      <c r="A73" s="324"/>
      <c r="B73" s="513"/>
      <c r="C73" s="272" t="s">
        <v>307</v>
      </c>
      <c r="D73" s="502">
        <v>2954655.48</v>
      </c>
      <c r="E73" s="204">
        <v>42243</v>
      </c>
      <c r="F73" s="119">
        <v>44099</v>
      </c>
      <c r="G73" s="244" t="s">
        <v>291</v>
      </c>
      <c r="H73" s="430" t="s">
        <v>292</v>
      </c>
      <c r="I73" s="275"/>
    </row>
    <row r="74" spans="1:9" s="184" customFormat="1" ht="45" x14ac:dyDescent="0.25">
      <c r="A74" s="324"/>
      <c r="B74" s="513"/>
      <c r="C74" s="272" t="s">
        <v>308</v>
      </c>
      <c r="D74" s="502">
        <v>21106908.059999999</v>
      </c>
      <c r="E74" s="204">
        <v>42242</v>
      </c>
      <c r="F74" s="119">
        <v>44099</v>
      </c>
      <c r="G74" s="244" t="s">
        <v>291</v>
      </c>
      <c r="H74" s="430" t="s">
        <v>292</v>
      </c>
      <c r="I74" s="275"/>
    </row>
    <row r="75" spans="1:9" s="184" customFormat="1" ht="45" x14ac:dyDescent="0.25">
      <c r="A75" s="324"/>
      <c r="B75" s="513"/>
      <c r="C75" s="272" t="s">
        <v>350</v>
      </c>
      <c r="D75" s="502">
        <v>13906596.869999999</v>
      </c>
      <c r="E75" s="204">
        <v>42255</v>
      </c>
      <c r="F75" s="119">
        <v>44099</v>
      </c>
      <c r="G75" s="244" t="s">
        <v>291</v>
      </c>
      <c r="H75" s="430" t="s">
        <v>292</v>
      </c>
      <c r="I75" s="275"/>
    </row>
    <row r="76" spans="1:9" s="184" customFormat="1" ht="45" x14ac:dyDescent="0.25">
      <c r="A76" s="324"/>
      <c r="B76" s="513"/>
      <c r="C76" s="272" t="s">
        <v>351</v>
      </c>
      <c r="D76" s="502">
        <v>6825333.6399999997</v>
      </c>
      <c r="E76" s="204">
        <v>42255</v>
      </c>
      <c r="F76" s="119">
        <v>44099</v>
      </c>
      <c r="G76" s="244" t="s">
        <v>291</v>
      </c>
      <c r="H76" s="430" t="s">
        <v>292</v>
      </c>
      <c r="I76" s="275"/>
    </row>
    <row r="77" spans="1:9" s="184" customFormat="1" ht="45" x14ac:dyDescent="0.25">
      <c r="A77" s="324"/>
      <c r="B77" s="513"/>
      <c r="C77" s="272" t="s">
        <v>352</v>
      </c>
      <c r="D77" s="502">
        <v>6550000</v>
      </c>
      <c r="E77" s="204">
        <v>42255</v>
      </c>
      <c r="F77" s="119">
        <v>44099</v>
      </c>
      <c r="G77" s="244" t="s">
        <v>291</v>
      </c>
      <c r="H77" s="430" t="s">
        <v>292</v>
      </c>
      <c r="I77" s="275"/>
    </row>
    <row r="78" spans="1:9" s="184" customFormat="1" ht="45" x14ac:dyDescent="0.25">
      <c r="A78" s="324"/>
      <c r="B78" s="513"/>
      <c r="C78" s="272" t="s">
        <v>382</v>
      </c>
      <c r="D78" s="502">
        <v>10225008.109999999</v>
      </c>
      <c r="E78" s="204">
        <v>42296</v>
      </c>
      <c r="F78" s="119">
        <v>44160</v>
      </c>
      <c r="G78" s="244" t="s">
        <v>291</v>
      </c>
      <c r="H78" s="430" t="s">
        <v>292</v>
      </c>
      <c r="I78" s="275"/>
    </row>
    <row r="79" spans="1:9" s="184" customFormat="1" ht="45" x14ac:dyDescent="0.25">
      <c r="A79" s="324"/>
      <c r="B79" s="513"/>
      <c r="C79" s="272" t="s">
        <v>310</v>
      </c>
      <c r="D79" s="502">
        <v>17429829.460000001</v>
      </c>
      <c r="E79" s="204" t="s">
        <v>311</v>
      </c>
      <c r="F79" s="119" t="s">
        <v>312</v>
      </c>
      <c r="G79" s="244" t="s">
        <v>291</v>
      </c>
      <c r="H79" s="430" t="s">
        <v>292</v>
      </c>
      <c r="I79" s="275"/>
    </row>
    <row r="80" spans="1:9" s="184" customFormat="1" ht="45" x14ac:dyDescent="0.25">
      <c r="A80" s="323"/>
      <c r="B80" s="797"/>
      <c r="C80" s="272" t="s">
        <v>313</v>
      </c>
      <c r="D80" s="502">
        <v>3712703.33</v>
      </c>
      <c r="E80" s="204" t="s">
        <v>314</v>
      </c>
      <c r="F80" s="119" t="s">
        <v>315</v>
      </c>
      <c r="G80" s="244" t="s">
        <v>291</v>
      </c>
      <c r="H80" s="430" t="s">
        <v>292</v>
      </c>
      <c r="I80" s="275"/>
    </row>
    <row r="81" spans="1:9" s="184" customFormat="1" ht="45" x14ac:dyDescent="0.25">
      <c r="A81" s="324"/>
      <c r="B81" s="797"/>
      <c r="C81" s="272" t="s">
        <v>364</v>
      </c>
      <c r="D81" s="502">
        <v>83892940.359999999</v>
      </c>
      <c r="E81" s="204">
        <v>42081</v>
      </c>
      <c r="F81" s="119">
        <v>44341</v>
      </c>
      <c r="G81" s="244" t="s">
        <v>291</v>
      </c>
      <c r="H81" s="430" t="s">
        <v>292</v>
      </c>
      <c r="I81" s="275"/>
    </row>
    <row r="82" spans="1:9" s="184" customFormat="1" ht="45" x14ac:dyDescent="0.25">
      <c r="A82" s="324"/>
      <c r="B82" s="797"/>
      <c r="C82" s="272" t="s">
        <v>402</v>
      </c>
      <c r="D82" s="502">
        <v>33235395.719999999</v>
      </c>
      <c r="E82" s="204">
        <v>42081</v>
      </c>
      <c r="F82" s="119">
        <v>44341</v>
      </c>
      <c r="G82" s="244" t="s">
        <v>291</v>
      </c>
      <c r="H82" s="430" t="s">
        <v>292</v>
      </c>
      <c r="I82" s="275"/>
    </row>
    <row r="83" spans="1:9" s="184" customFormat="1" ht="45" x14ac:dyDescent="0.25">
      <c r="A83" s="324"/>
      <c r="B83" s="797"/>
      <c r="C83" s="272" t="s">
        <v>403</v>
      </c>
      <c r="D83" s="502">
        <v>158417980</v>
      </c>
      <c r="E83" s="204">
        <v>42502</v>
      </c>
      <c r="F83" s="119">
        <v>43596</v>
      </c>
      <c r="G83" s="244" t="s">
        <v>291</v>
      </c>
      <c r="H83" s="430" t="s">
        <v>292</v>
      </c>
      <c r="I83" s="275"/>
    </row>
    <row r="84" spans="1:9" s="184" customFormat="1" ht="45" x14ac:dyDescent="0.25">
      <c r="A84" s="324"/>
      <c r="B84" s="797"/>
      <c r="C84" s="272" t="s">
        <v>404</v>
      </c>
      <c r="D84" s="502">
        <v>20050850</v>
      </c>
      <c r="E84" s="204">
        <v>42501</v>
      </c>
      <c r="F84" s="119">
        <v>44327</v>
      </c>
      <c r="G84" s="244" t="s">
        <v>291</v>
      </c>
      <c r="H84" s="430" t="s">
        <v>292</v>
      </c>
      <c r="I84" s="275"/>
    </row>
    <row r="85" spans="1:9" s="184" customFormat="1" ht="45" x14ac:dyDescent="0.25">
      <c r="A85" s="324"/>
      <c r="B85" s="797"/>
      <c r="C85" s="272" t="s">
        <v>405</v>
      </c>
      <c r="D85" s="502">
        <v>13999996.529999999</v>
      </c>
      <c r="E85" s="204">
        <v>42653</v>
      </c>
      <c r="F85" s="119">
        <v>45071</v>
      </c>
      <c r="G85" s="244" t="s">
        <v>291</v>
      </c>
      <c r="H85" s="430" t="s">
        <v>292</v>
      </c>
      <c r="I85" s="275"/>
    </row>
    <row r="86" spans="1:9" s="184" customFormat="1" ht="45" x14ac:dyDescent="0.25">
      <c r="A86" s="324"/>
      <c r="B86" s="797"/>
      <c r="C86" s="272" t="s">
        <v>440</v>
      </c>
      <c r="D86" s="502">
        <v>4233502.6900000004</v>
      </c>
      <c r="E86" s="204">
        <v>42803</v>
      </c>
      <c r="F86" s="119">
        <v>43946</v>
      </c>
      <c r="G86" s="244" t="s">
        <v>291</v>
      </c>
      <c r="H86" s="430" t="s">
        <v>292</v>
      </c>
      <c r="I86" s="275"/>
    </row>
    <row r="87" spans="1:9" s="184" customFormat="1" ht="42" customHeight="1" x14ac:dyDescent="0.25">
      <c r="A87" s="324"/>
      <c r="B87" s="797"/>
      <c r="C87" s="272" t="s">
        <v>675</v>
      </c>
      <c r="D87" s="502">
        <v>38365417</v>
      </c>
      <c r="E87" s="204">
        <v>42607</v>
      </c>
      <c r="F87" s="119">
        <v>44798</v>
      </c>
      <c r="G87" s="244" t="s">
        <v>291</v>
      </c>
      <c r="H87" s="430" t="s">
        <v>292</v>
      </c>
      <c r="I87" s="275"/>
    </row>
    <row r="88" spans="1:9" s="184" customFormat="1" ht="45" x14ac:dyDescent="0.25">
      <c r="A88" s="324"/>
      <c r="B88" s="797"/>
      <c r="C88" s="272" t="s">
        <v>441</v>
      </c>
      <c r="D88" s="502">
        <v>8218925.04</v>
      </c>
      <c r="E88" s="204">
        <v>42801</v>
      </c>
      <c r="F88" s="119">
        <v>43946</v>
      </c>
      <c r="G88" s="244" t="s">
        <v>291</v>
      </c>
      <c r="H88" s="430" t="s">
        <v>292</v>
      </c>
      <c r="I88" s="275"/>
    </row>
    <row r="89" spans="1:9" s="184" customFormat="1" ht="45" x14ac:dyDescent="0.25">
      <c r="A89" s="324"/>
      <c r="B89" s="797"/>
      <c r="C89" s="272" t="s">
        <v>442</v>
      </c>
      <c r="D89" s="502">
        <v>537811000</v>
      </c>
      <c r="E89" s="204">
        <v>42767</v>
      </c>
      <c r="F89" s="119">
        <v>44592</v>
      </c>
      <c r="G89" s="244" t="s">
        <v>443</v>
      </c>
      <c r="H89" s="430" t="s">
        <v>444</v>
      </c>
      <c r="I89" s="275"/>
    </row>
    <row r="90" spans="1:9" s="184" customFormat="1" ht="45" x14ac:dyDescent="0.25">
      <c r="A90" s="324"/>
      <c r="B90" s="797"/>
      <c r="C90" s="272" t="s">
        <v>445</v>
      </c>
      <c r="D90" s="502">
        <v>197367632</v>
      </c>
      <c r="E90" s="204">
        <v>42767</v>
      </c>
      <c r="F90" s="119">
        <v>44196</v>
      </c>
      <c r="G90" s="244" t="s">
        <v>443</v>
      </c>
      <c r="H90" s="430" t="s">
        <v>444</v>
      </c>
      <c r="I90" s="275"/>
    </row>
    <row r="91" spans="1:9" s="184" customFormat="1" ht="45" x14ac:dyDescent="0.25">
      <c r="A91" s="324"/>
      <c r="B91" s="797"/>
      <c r="C91" s="272" t="s">
        <v>409</v>
      </c>
      <c r="D91" s="502">
        <v>37660032.530000001</v>
      </c>
      <c r="E91" s="204">
        <v>42607</v>
      </c>
      <c r="F91" s="119">
        <v>44073</v>
      </c>
      <c r="G91" s="244" t="s">
        <v>410</v>
      </c>
      <c r="H91" s="430" t="s">
        <v>411</v>
      </c>
      <c r="I91" s="275"/>
    </row>
    <row r="92" spans="1:9" s="184" customFormat="1" ht="45" x14ac:dyDescent="0.25">
      <c r="A92" s="324"/>
      <c r="B92" s="797"/>
      <c r="C92" s="272" t="s">
        <v>412</v>
      </c>
      <c r="D92" s="502">
        <v>14126315.800000001</v>
      </c>
      <c r="E92" s="204">
        <v>42621</v>
      </c>
      <c r="F92" s="119">
        <v>44104</v>
      </c>
      <c r="G92" s="244" t="s">
        <v>410</v>
      </c>
      <c r="H92" s="430" t="s">
        <v>411</v>
      </c>
      <c r="I92" s="275"/>
    </row>
    <row r="93" spans="1:9" s="184" customFormat="1" ht="39.75" customHeight="1" x14ac:dyDescent="0.25">
      <c r="A93" s="324"/>
      <c r="B93" s="797"/>
      <c r="C93" s="272" t="s">
        <v>779</v>
      </c>
      <c r="D93" s="502">
        <v>1000000000</v>
      </c>
      <c r="E93" s="204">
        <v>43153</v>
      </c>
      <c r="F93" s="119">
        <v>44620</v>
      </c>
      <c r="G93" s="244" t="s">
        <v>780</v>
      </c>
      <c r="H93" s="430" t="s">
        <v>388</v>
      </c>
      <c r="I93" s="275"/>
    </row>
    <row r="94" spans="1:9" s="184" customFormat="1" ht="36" customHeight="1" x14ac:dyDescent="0.25">
      <c r="A94" s="324"/>
      <c r="B94" s="797"/>
      <c r="C94" s="272" t="s">
        <v>385</v>
      </c>
      <c r="D94" s="502">
        <v>23552302.140000001</v>
      </c>
      <c r="E94" s="204">
        <v>42557</v>
      </c>
      <c r="F94" s="119">
        <v>45479</v>
      </c>
      <c r="G94" s="244" t="s">
        <v>386</v>
      </c>
      <c r="H94" s="430" t="s">
        <v>903</v>
      </c>
      <c r="I94" s="275"/>
    </row>
    <row r="95" spans="1:9" s="184" customFormat="1" ht="36" customHeight="1" x14ac:dyDescent="0.25">
      <c r="A95" s="324"/>
      <c r="B95" s="797"/>
      <c r="C95" s="272" t="s">
        <v>387</v>
      </c>
      <c r="D95" s="502">
        <v>31742175.280000001</v>
      </c>
      <c r="E95" s="204">
        <v>42557</v>
      </c>
      <c r="F95" s="119">
        <v>45479</v>
      </c>
      <c r="G95" s="244" t="s">
        <v>386</v>
      </c>
      <c r="H95" s="430" t="s">
        <v>903</v>
      </c>
      <c r="I95" s="275"/>
    </row>
    <row r="96" spans="1:9" s="184" customFormat="1" ht="36" customHeight="1" x14ac:dyDescent="0.25">
      <c r="A96" s="324"/>
      <c r="B96" s="797"/>
      <c r="C96" s="272" t="s">
        <v>435</v>
      </c>
      <c r="D96" s="502">
        <v>200000000</v>
      </c>
      <c r="E96" s="204">
        <v>43187</v>
      </c>
      <c r="F96" s="119">
        <v>43918</v>
      </c>
      <c r="G96" s="424" t="s">
        <v>434</v>
      </c>
      <c r="H96" s="430" t="s">
        <v>436</v>
      </c>
      <c r="I96" s="275"/>
    </row>
    <row r="97" spans="1:9" s="184" customFormat="1" ht="36" customHeight="1" x14ac:dyDescent="0.25">
      <c r="A97" s="324"/>
      <c r="B97" s="797"/>
      <c r="C97" s="272" t="s">
        <v>437</v>
      </c>
      <c r="D97" s="502">
        <v>59566552</v>
      </c>
      <c r="E97" s="204">
        <v>42822</v>
      </c>
      <c r="F97" s="119">
        <v>43918</v>
      </c>
      <c r="G97" s="424" t="s">
        <v>434</v>
      </c>
      <c r="H97" s="430" t="s">
        <v>436</v>
      </c>
      <c r="I97" s="275"/>
    </row>
    <row r="98" spans="1:9" s="184" customFormat="1" ht="48.75" customHeight="1" x14ac:dyDescent="0.25">
      <c r="A98" s="324"/>
      <c r="B98" s="797"/>
      <c r="C98" s="272" t="s">
        <v>438</v>
      </c>
      <c r="D98" s="502">
        <v>59566552</v>
      </c>
      <c r="E98" s="204">
        <v>42822</v>
      </c>
      <c r="F98" s="119">
        <v>43918</v>
      </c>
      <c r="G98" s="424" t="s">
        <v>434</v>
      </c>
      <c r="H98" s="430" t="s">
        <v>439</v>
      </c>
      <c r="I98" s="275"/>
    </row>
    <row r="99" spans="1:9" s="184" customFormat="1" ht="48.75" customHeight="1" x14ac:dyDescent="0.25">
      <c r="A99" s="324"/>
      <c r="B99" s="797"/>
      <c r="C99" s="272" t="s">
        <v>489</v>
      </c>
      <c r="D99" s="502">
        <v>200000000</v>
      </c>
      <c r="E99" s="204">
        <v>42845</v>
      </c>
      <c r="F99" s="119">
        <v>44671</v>
      </c>
      <c r="G99" s="424" t="s">
        <v>434</v>
      </c>
      <c r="H99" s="430" t="s">
        <v>439</v>
      </c>
      <c r="I99" s="275"/>
    </row>
    <row r="100" spans="1:9" s="184" customFormat="1" ht="48.75" customHeight="1" x14ac:dyDescent="0.25">
      <c r="A100" s="324"/>
      <c r="B100" s="797"/>
      <c r="C100" s="272" t="s">
        <v>907</v>
      </c>
      <c r="D100" s="502">
        <v>650000000</v>
      </c>
      <c r="E100" s="204">
        <v>43335</v>
      </c>
      <c r="F100" s="119">
        <v>45161</v>
      </c>
      <c r="G100" s="427" t="s">
        <v>413</v>
      </c>
      <c r="H100" s="430" t="s">
        <v>436</v>
      </c>
      <c r="I100" s="275"/>
    </row>
    <row r="101" spans="1:9" s="184" customFormat="1" ht="48.75" customHeight="1" x14ac:dyDescent="0.25">
      <c r="A101" s="324"/>
      <c r="B101" s="797"/>
      <c r="C101" s="272" t="s">
        <v>902</v>
      </c>
      <c r="D101" s="502">
        <v>250000000</v>
      </c>
      <c r="E101" s="204">
        <v>43320</v>
      </c>
      <c r="F101" s="119">
        <v>46242</v>
      </c>
      <c r="G101" s="244" t="s">
        <v>596</v>
      </c>
      <c r="H101" s="430" t="s">
        <v>903</v>
      </c>
      <c r="I101" s="275"/>
    </row>
    <row r="102" spans="1:9" s="184" customFormat="1" ht="30" x14ac:dyDescent="0.25">
      <c r="A102" s="508"/>
      <c r="B102" s="798"/>
      <c r="C102" s="272" t="s">
        <v>901</v>
      </c>
      <c r="D102" s="502">
        <v>400000000</v>
      </c>
      <c r="E102" s="204">
        <v>43235</v>
      </c>
      <c r="F102" s="119">
        <v>44330</v>
      </c>
      <c r="G102" s="244" t="s">
        <v>596</v>
      </c>
      <c r="H102" s="430" t="s">
        <v>903</v>
      </c>
      <c r="I102" s="275"/>
    </row>
    <row r="103" spans="1:9" ht="101.25" customHeight="1" x14ac:dyDescent="0.25">
      <c r="A103" s="814">
        <v>11</v>
      </c>
      <c r="B103" s="815" t="s">
        <v>593</v>
      </c>
      <c r="C103" s="413" t="s">
        <v>208</v>
      </c>
      <c r="D103" s="503">
        <v>2104835521.5999999</v>
      </c>
      <c r="E103" s="221">
        <v>41901</v>
      </c>
      <c r="F103" s="221">
        <v>44561</v>
      </c>
      <c r="G103" s="277" t="s">
        <v>207</v>
      </c>
      <c r="H103" s="277" t="s">
        <v>209</v>
      </c>
      <c r="I103" s="205"/>
    </row>
    <row r="104" spans="1:9" ht="58.5" customHeight="1" x14ac:dyDescent="0.25">
      <c r="A104" s="814"/>
      <c r="B104" s="815"/>
      <c r="C104" s="413" t="s">
        <v>508</v>
      </c>
      <c r="D104" s="503">
        <v>200000000</v>
      </c>
      <c r="E104" s="221">
        <v>42884</v>
      </c>
      <c r="F104" s="221">
        <v>44501</v>
      </c>
      <c r="G104" s="277" t="s">
        <v>207</v>
      </c>
      <c r="H104" s="430" t="s">
        <v>436</v>
      </c>
      <c r="I104" s="205"/>
    </row>
    <row r="105" spans="1:9" s="184" customFormat="1" ht="47.25" x14ac:dyDescent="0.25">
      <c r="A105" s="794"/>
      <c r="B105" s="816"/>
      <c r="C105" s="272" t="s">
        <v>354</v>
      </c>
      <c r="D105" s="502">
        <v>582832369.42999995</v>
      </c>
      <c r="E105" s="204">
        <v>41840</v>
      </c>
      <c r="F105" s="119">
        <v>44561</v>
      </c>
      <c r="G105" s="419" t="s">
        <v>207</v>
      </c>
      <c r="H105" s="276" t="s">
        <v>355</v>
      </c>
      <c r="I105" s="275"/>
    </row>
    <row r="106" spans="1:9" s="184" customFormat="1" ht="47.25" x14ac:dyDescent="0.25">
      <c r="A106" s="794"/>
      <c r="B106" s="816"/>
      <c r="C106" s="272" t="s">
        <v>356</v>
      </c>
      <c r="D106" s="502">
        <v>868884349.82000005</v>
      </c>
      <c r="E106" s="204">
        <v>42298</v>
      </c>
      <c r="F106" s="119">
        <v>44560</v>
      </c>
      <c r="G106" s="419" t="s">
        <v>207</v>
      </c>
      <c r="H106" s="276" t="s">
        <v>355</v>
      </c>
      <c r="I106" s="275"/>
    </row>
    <row r="107" spans="1:9" s="184" customFormat="1" ht="47.25" x14ac:dyDescent="0.25">
      <c r="A107" s="794"/>
      <c r="B107" s="816"/>
      <c r="C107" s="272" t="s">
        <v>383</v>
      </c>
      <c r="D107" s="502">
        <v>1112188192</v>
      </c>
      <c r="E107" s="204">
        <v>42549</v>
      </c>
      <c r="F107" s="119">
        <v>44560</v>
      </c>
      <c r="G107" s="419" t="s">
        <v>207</v>
      </c>
      <c r="H107" s="276" t="s">
        <v>355</v>
      </c>
      <c r="I107" s="275"/>
    </row>
    <row r="108" spans="1:9" s="184" customFormat="1" ht="47.25" x14ac:dyDescent="0.25">
      <c r="A108" s="794"/>
      <c r="B108" s="817"/>
      <c r="C108" s="272" t="s">
        <v>384</v>
      </c>
      <c r="D108" s="502">
        <v>47229058.100000001</v>
      </c>
      <c r="E108" s="204">
        <v>42549</v>
      </c>
      <c r="F108" s="119">
        <v>44560</v>
      </c>
      <c r="G108" s="419" t="s">
        <v>207</v>
      </c>
      <c r="H108" s="276" t="s">
        <v>355</v>
      </c>
      <c r="I108" s="275"/>
    </row>
    <row r="109" spans="1:9" s="184" customFormat="1" ht="49.5" customHeight="1" outlineLevel="2" x14ac:dyDescent="0.25">
      <c r="A109" s="808">
        <v>12</v>
      </c>
      <c r="B109" s="812" t="s">
        <v>772</v>
      </c>
      <c r="C109" s="272"/>
      <c r="D109" s="502"/>
      <c r="E109" s="204"/>
      <c r="F109" s="119"/>
      <c r="G109" s="419"/>
      <c r="H109" s="431"/>
      <c r="I109" s="275"/>
    </row>
    <row r="110" spans="1:9" s="184" customFormat="1" ht="49.5" customHeight="1" x14ac:dyDescent="0.25">
      <c r="A110" s="805"/>
      <c r="B110" s="813"/>
      <c r="C110" s="272" t="s">
        <v>594</v>
      </c>
      <c r="D110" s="502">
        <v>6810926583.2799997</v>
      </c>
      <c r="E110" s="204">
        <v>43006</v>
      </c>
      <c r="F110" s="119">
        <v>43405</v>
      </c>
      <c r="G110" s="419" t="s">
        <v>953</v>
      </c>
      <c r="H110" s="431" t="s">
        <v>353</v>
      </c>
      <c r="I110" s="275"/>
    </row>
    <row r="111" spans="1:9" s="184" customFormat="1" ht="63" customHeight="1" x14ac:dyDescent="0.25">
      <c r="A111" s="794">
        <v>14</v>
      </c>
      <c r="B111" s="812" t="s">
        <v>406</v>
      </c>
      <c r="C111" s="272" t="s">
        <v>407</v>
      </c>
      <c r="D111" s="502">
        <v>3000000000</v>
      </c>
      <c r="E111" s="204">
        <v>42341</v>
      </c>
      <c r="F111" s="119">
        <v>44736</v>
      </c>
      <c r="G111" s="424" t="s">
        <v>406</v>
      </c>
      <c r="H111" s="276" t="s">
        <v>408</v>
      </c>
      <c r="I111" s="275"/>
    </row>
    <row r="112" spans="1:9" s="184" customFormat="1" ht="63" customHeight="1" x14ac:dyDescent="0.25">
      <c r="A112" s="794"/>
      <c r="B112" s="813"/>
      <c r="C112" s="272" t="s">
        <v>676</v>
      </c>
      <c r="D112" s="502">
        <v>3000000000</v>
      </c>
      <c r="E112" s="204">
        <v>42821</v>
      </c>
      <c r="F112" s="119">
        <v>45378</v>
      </c>
      <c r="G112" s="424" t="s">
        <v>406</v>
      </c>
      <c r="H112" s="276" t="s">
        <v>408</v>
      </c>
      <c r="I112" s="275"/>
    </row>
    <row r="113" spans="1:13" s="184" customFormat="1" ht="63" customHeight="1" x14ac:dyDescent="0.25">
      <c r="A113" s="454">
        <v>16</v>
      </c>
      <c r="B113" s="601" t="s">
        <v>905</v>
      </c>
      <c r="C113" s="272" t="s">
        <v>904</v>
      </c>
      <c r="D113" s="502">
        <v>77220189</v>
      </c>
      <c r="E113" s="204">
        <v>43346</v>
      </c>
      <c r="F113" s="119">
        <v>43710</v>
      </c>
      <c r="G113" s="419" t="s">
        <v>596</v>
      </c>
      <c r="H113" s="276" t="s">
        <v>391</v>
      </c>
      <c r="I113" s="275"/>
    </row>
    <row r="114" spans="1:13" s="184" customFormat="1" ht="63" customHeight="1" x14ac:dyDescent="0.25">
      <c r="A114" s="454">
        <v>17</v>
      </c>
      <c r="B114" s="603" t="s">
        <v>911</v>
      </c>
      <c r="C114" s="272" t="s">
        <v>909</v>
      </c>
      <c r="D114" s="502">
        <v>78847714.400000006</v>
      </c>
      <c r="E114" s="204">
        <v>43283</v>
      </c>
      <c r="F114" s="119" t="s">
        <v>601</v>
      </c>
      <c r="G114" s="603" t="s">
        <v>908</v>
      </c>
      <c r="H114" s="276" t="s">
        <v>910</v>
      </c>
      <c r="I114" s="275"/>
    </row>
    <row r="115" spans="1:13" s="184" customFormat="1" ht="63" customHeight="1" x14ac:dyDescent="0.25">
      <c r="A115" s="804">
        <v>18</v>
      </c>
      <c r="B115" s="806" t="s">
        <v>773</v>
      </c>
      <c r="C115" s="350" t="s">
        <v>774</v>
      </c>
      <c r="D115" s="392">
        <v>92863767.140000001</v>
      </c>
      <c r="E115" s="351">
        <v>42887</v>
      </c>
      <c r="F115" s="352">
        <v>43465</v>
      </c>
      <c r="G115" s="427" t="s">
        <v>413</v>
      </c>
      <c r="H115" s="431" t="s">
        <v>775</v>
      </c>
      <c r="I115" s="275"/>
    </row>
    <row r="116" spans="1:13" s="184" customFormat="1" ht="63" customHeight="1" x14ac:dyDescent="0.25">
      <c r="A116" s="804"/>
      <c r="B116" s="806"/>
      <c r="C116" s="350" t="s">
        <v>776</v>
      </c>
      <c r="D116" s="392">
        <v>354822300</v>
      </c>
      <c r="E116" s="351">
        <v>42990</v>
      </c>
      <c r="F116" s="352">
        <v>43465</v>
      </c>
      <c r="G116" s="427" t="s">
        <v>413</v>
      </c>
      <c r="H116" s="431" t="s">
        <v>775</v>
      </c>
      <c r="I116" s="275"/>
    </row>
    <row r="117" spans="1:13" s="184" customFormat="1" ht="63" customHeight="1" x14ac:dyDescent="0.25">
      <c r="A117" s="805"/>
      <c r="B117" s="807"/>
      <c r="C117" s="350" t="s">
        <v>777</v>
      </c>
      <c r="D117" s="392">
        <v>31485924.760000002</v>
      </c>
      <c r="E117" s="351">
        <v>42887</v>
      </c>
      <c r="F117" s="352">
        <v>43465</v>
      </c>
      <c r="G117" s="427" t="s">
        <v>413</v>
      </c>
      <c r="H117" s="431" t="s">
        <v>775</v>
      </c>
      <c r="I117" s="275"/>
    </row>
    <row r="118" spans="1:13" s="184" customFormat="1" ht="63" customHeight="1" x14ac:dyDescent="0.25">
      <c r="A118" s="808">
        <v>19</v>
      </c>
      <c r="B118" s="809" t="s">
        <v>507</v>
      </c>
      <c r="C118" s="350" t="s">
        <v>600</v>
      </c>
      <c r="D118" s="392">
        <v>308366368</v>
      </c>
      <c r="E118" s="351">
        <v>43061</v>
      </c>
      <c r="F118" s="352" t="s">
        <v>601</v>
      </c>
      <c r="G118" s="510" t="s">
        <v>507</v>
      </c>
      <c r="H118" s="431" t="s">
        <v>602</v>
      </c>
      <c r="I118" s="275"/>
    </row>
    <row r="119" spans="1:13" s="184" customFormat="1" ht="63" customHeight="1" x14ac:dyDescent="0.25">
      <c r="A119" s="804"/>
      <c r="B119" s="810"/>
      <c r="C119" s="350" t="s">
        <v>906</v>
      </c>
      <c r="D119" s="392">
        <v>1257856760.1600001</v>
      </c>
      <c r="E119" s="351">
        <v>43234</v>
      </c>
      <c r="F119" s="352" t="s">
        <v>601</v>
      </c>
      <c r="G119" s="510" t="s">
        <v>507</v>
      </c>
      <c r="H119" s="431" t="s">
        <v>778</v>
      </c>
      <c r="I119" s="275"/>
    </row>
    <row r="120" spans="1:13" s="184" customFormat="1" ht="63" customHeight="1" x14ac:dyDescent="0.25">
      <c r="A120" s="805"/>
      <c r="B120" s="811"/>
      <c r="C120" s="350" t="s">
        <v>603</v>
      </c>
      <c r="D120" s="392">
        <v>1566223128.1600001</v>
      </c>
      <c r="E120" s="351">
        <v>43061</v>
      </c>
      <c r="F120" s="352">
        <v>43546</v>
      </c>
      <c r="G120" s="510" t="s">
        <v>507</v>
      </c>
      <c r="H120" s="431" t="s">
        <v>604</v>
      </c>
      <c r="I120" s="275"/>
    </row>
    <row r="121" spans="1:13" s="184" customFormat="1" ht="63" customHeight="1" x14ac:dyDescent="0.25">
      <c r="A121" s="508"/>
      <c r="B121" s="800" t="s">
        <v>389</v>
      </c>
      <c r="C121" s="350" t="s">
        <v>914</v>
      </c>
      <c r="D121" s="392">
        <v>340000000</v>
      </c>
      <c r="E121" s="351">
        <v>43271</v>
      </c>
      <c r="F121" s="352">
        <v>44763</v>
      </c>
      <c r="G121" s="428" t="s">
        <v>390</v>
      </c>
      <c r="H121" s="276" t="s">
        <v>391</v>
      </c>
      <c r="I121" s="275"/>
    </row>
    <row r="122" spans="1:13" s="184" customFormat="1" ht="63" customHeight="1" x14ac:dyDescent="0.25">
      <c r="A122" s="509">
        <v>20</v>
      </c>
      <c r="B122" s="801"/>
      <c r="C122" s="350" t="s">
        <v>486</v>
      </c>
      <c r="D122" s="392">
        <v>280000000</v>
      </c>
      <c r="E122" s="351">
        <v>42893</v>
      </c>
      <c r="F122" s="352">
        <v>44398</v>
      </c>
      <c r="G122" s="428" t="s">
        <v>390</v>
      </c>
      <c r="H122" s="276" t="s">
        <v>391</v>
      </c>
      <c r="I122" s="275"/>
    </row>
    <row r="123" spans="1:13" s="176" customFormat="1" ht="18.75" customHeight="1" x14ac:dyDescent="0.25">
      <c r="A123" s="766" t="s">
        <v>109</v>
      </c>
      <c r="B123" s="767"/>
      <c r="C123" s="313"/>
      <c r="D123" s="191">
        <f>SUM(D8:D122)</f>
        <v>181862304541.09003</v>
      </c>
      <c r="E123" s="128"/>
      <c r="F123" s="278"/>
      <c r="G123" s="429"/>
      <c r="H123" s="429"/>
      <c r="I123" s="279"/>
      <c r="M123" s="245"/>
    </row>
    <row r="124" spans="1:13" ht="11.25" customHeight="1" x14ac:dyDescent="0.25">
      <c r="A124" s="144"/>
      <c r="B124" s="151"/>
      <c r="C124" s="312"/>
      <c r="D124" s="175"/>
      <c r="E124" s="144"/>
      <c r="F124" s="175"/>
    </row>
    <row r="125" spans="1:13" s="247" customFormat="1" ht="55.5" customHeight="1" x14ac:dyDescent="0.25">
      <c r="A125" s="799" t="s">
        <v>564</v>
      </c>
      <c r="B125" s="799"/>
      <c r="C125" s="799"/>
      <c r="D125" s="315"/>
      <c r="F125" s="501" t="s">
        <v>419</v>
      </c>
      <c r="G125" s="315"/>
      <c r="H125" s="315"/>
    </row>
    <row r="126" spans="1:13" ht="25.5" customHeight="1" x14ac:dyDescent="0.25">
      <c r="A126" s="761"/>
      <c r="B126" s="761"/>
      <c r="C126" s="761"/>
      <c r="E126" s="215"/>
      <c r="F126" s="101"/>
    </row>
    <row r="127" spans="1:13" ht="33" customHeight="1" x14ac:dyDescent="0.25">
      <c r="A127" s="144"/>
      <c r="B127" s="421"/>
      <c r="C127" s="312"/>
      <c r="E127" s="215"/>
      <c r="F127" s="175"/>
    </row>
    <row r="128" spans="1:13" s="247" customFormat="1" ht="33" customHeight="1" x14ac:dyDescent="0.3">
      <c r="A128" s="246" t="s">
        <v>86</v>
      </c>
      <c r="B128" s="422"/>
      <c r="C128" s="314"/>
      <c r="D128" s="315"/>
      <c r="F128" s="246" t="s">
        <v>128</v>
      </c>
      <c r="G128" s="315"/>
      <c r="H128" s="315"/>
    </row>
    <row r="129" spans="1:6" ht="15.75" x14ac:dyDescent="0.25">
      <c r="A129" s="144"/>
      <c r="B129" s="151"/>
      <c r="E129" s="144"/>
      <c r="F129" s="175"/>
    </row>
    <row r="130" spans="1:6" x14ac:dyDescent="0.2">
      <c r="B130" s="451"/>
      <c r="C130" s="452"/>
      <c r="D130" s="453"/>
    </row>
  </sheetData>
  <autoFilter ref="A8:M123"/>
  <dataConsolidate>
    <dataRefs count="1">
      <dataRef ref="B9" sheet="Обеспечения выданные 009" r:id="rId1"/>
    </dataRefs>
  </dataConsolidate>
  <mergeCells count="30">
    <mergeCell ref="A126:C126"/>
    <mergeCell ref="B121:B122"/>
    <mergeCell ref="B50:B53"/>
    <mergeCell ref="A115:A117"/>
    <mergeCell ref="B115:B117"/>
    <mergeCell ref="A118:A120"/>
    <mergeCell ref="B118:B120"/>
    <mergeCell ref="A109:A110"/>
    <mergeCell ref="B109:B110"/>
    <mergeCell ref="A111:A112"/>
    <mergeCell ref="B111:B112"/>
    <mergeCell ref="A103:A108"/>
    <mergeCell ref="B103:B108"/>
    <mergeCell ref="A43:A49"/>
    <mergeCell ref="B43:B49"/>
    <mergeCell ref="B80:B102"/>
    <mergeCell ref="A123:B123"/>
    <mergeCell ref="A125:C125"/>
    <mergeCell ref="A28:A38"/>
    <mergeCell ref="B28:B38"/>
    <mergeCell ref="A39:A40"/>
    <mergeCell ref="B39:B40"/>
    <mergeCell ref="A41:A42"/>
    <mergeCell ref="B41:B42"/>
    <mergeCell ref="B1:I1"/>
    <mergeCell ref="A3:I3"/>
    <mergeCell ref="B4:I4"/>
    <mergeCell ref="A7:I7"/>
    <mergeCell ref="A9:A27"/>
    <mergeCell ref="B9:B27"/>
  </mergeCells>
  <printOptions horizontalCentered="1"/>
  <pageMargins left="0.35433070866141736" right="0.19685039370078741" top="0.23622047244094491" bottom="0.15748031496062992" header="0.55118110236220474" footer="0.19685039370078741"/>
  <pageSetup paperSize="9" scale="11" fitToHeight="20" orientation="portrait" r:id="rId2"/>
  <headerFooter alignWithMargins="0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137"/>
  <sheetViews>
    <sheetView zoomScale="71" zoomScaleNormal="71" workbookViewId="0">
      <selection activeCell="D127" sqref="D1:D1048576"/>
    </sheetView>
  </sheetViews>
  <sheetFormatPr defaultColWidth="9.140625" defaultRowHeight="12.75" outlineLevelRow="1" outlineLevelCol="1" x14ac:dyDescent="0.2"/>
  <cols>
    <col min="1" max="1" width="5.28515625" style="101" customWidth="1"/>
    <col min="2" max="2" width="30.85546875" style="173" customWidth="1"/>
    <col min="3" max="3" width="30.7109375" style="271" customWidth="1"/>
    <col min="4" max="4" width="22.28515625" style="201" customWidth="1"/>
    <col min="5" max="5" width="14.42578125" style="228" customWidth="1"/>
    <col min="6" max="6" width="16.5703125" style="228" customWidth="1"/>
    <col min="7" max="7" width="9.140625" style="101"/>
    <col min="8" max="8" width="23.85546875" style="101" hidden="1" customWidth="1" outlineLevel="1"/>
    <col min="9" max="9" width="15.42578125" style="101" hidden="1" customWidth="1" outlineLevel="1"/>
    <col min="10" max="11" width="12.28515625" style="101" hidden="1" customWidth="1" outlineLevel="1"/>
    <col min="12" max="13" width="0" style="101" hidden="1" customWidth="1" outlineLevel="1"/>
    <col min="14" max="14" width="9.140625" style="101" collapsed="1"/>
    <col min="15" max="16384" width="9.140625" style="101"/>
  </cols>
  <sheetData>
    <row r="1" spans="1:9" ht="15.75" x14ac:dyDescent="0.25">
      <c r="A1" s="264" t="s">
        <v>131</v>
      </c>
      <c r="B1" s="264"/>
      <c r="C1" s="825" t="s">
        <v>366</v>
      </c>
      <c r="D1" s="825"/>
      <c r="E1" s="825"/>
      <c r="F1" s="825"/>
    </row>
    <row r="2" spans="1:9" ht="10.5" customHeight="1" x14ac:dyDescent="0.25">
      <c r="A2" s="264"/>
      <c r="B2" s="264"/>
      <c r="C2" s="514"/>
      <c r="D2" s="197"/>
      <c r="E2" s="515"/>
      <c r="F2" s="515"/>
    </row>
    <row r="3" spans="1:9" ht="15.75" x14ac:dyDescent="0.25">
      <c r="A3" s="826" t="s">
        <v>163</v>
      </c>
      <c r="B3" s="826"/>
      <c r="C3" s="826"/>
      <c r="D3" s="826"/>
      <c r="E3" s="826"/>
      <c r="F3" s="826"/>
    </row>
    <row r="4" spans="1:9" ht="20.25" customHeight="1" x14ac:dyDescent="0.25">
      <c r="A4" s="264"/>
      <c r="B4" s="264"/>
      <c r="C4" s="514">
        <v>30</v>
      </c>
      <c r="D4" s="197" t="s">
        <v>892</v>
      </c>
      <c r="E4" s="515" t="s">
        <v>668</v>
      </c>
      <c r="F4" s="515"/>
    </row>
    <row r="5" spans="1:9" ht="17.25" customHeight="1" x14ac:dyDescent="0.25">
      <c r="A5" s="265"/>
      <c r="B5" s="265"/>
      <c r="C5" s="266"/>
      <c r="D5" s="198"/>
      <c r="E5" s="222"/>
      <c r="F5" s="222" t="s">
        <v>107</v>
      </c>
    </row>
    <row r="6" spans="1:9" s="228" customFormat="1" ht="93" customHeight="1" x14ac:dyDescent="0.2">
      <c r="A6" s="223" t="s">
        <v>16</v>
      </c>
      <c r="B6" s="491" t="s">
        <v>164</v>
      </c>
      <c r="C6" s="223" t="s">
        <v>8</v>
      </c>
      <c r="D6" s="199" t="s">
        <v>5</v>
      </c>
      <c r="E6" s="223" t="s">
        <v>165</v>
      </c>
      <c r="F6" s="223" t="s">
        <v>7</v>
      </c>
      <c r="I6" s="228" t="s">
        <v>244</v>
      </c>
    </row>
    <row r="7" spans="1:9" ht="15.75" x14ac:dyDescent="0.25">
      <c r="A7" s="827" t="s">
        <v>106</v>
      </c>
      <c r="B7" s="828"/>
      <c r="C7" s="828"/>
      <c r="D7" s="828"/>
      <c r="E7" s="828"/>
      <c r="F7" s="828"/>
    </row>
    <row r="8" spans="1:9" ht="67.5" customHeight="1" x14ac:dyDescent="0.2">
      <c r="A8" s="267">
        <v>1</v>
      </c>
      <c r="B8" s="492" t="s">
        <v>166</v>
      </c>
      <c r="C8" s="229" t="s">
        <v>167</v>
      </c>
      <c r="D8" s="405">
        <f>4876978</f>
        <v>4876978</v>
      </c>
      <c r="E8" s="225">
        <v>40819</v>
      </c>
      <c r="F8" s="224" t="s">
        <v>168</v>
      </c>
    </row>
    <row r="9" spans="1:9" ht="40.5" customHeight="1" x14ac:dyDescent="0.2">
      <c r="A9" s="804">
        <v>2</v>
      </c>
      <c r="B9" s="797" t="s">
        <v>797</v>
      </c>
      <c r="C9" s="263" t="s">
        <v>519</v>
      </c>
      <c r="D9" s="406">
        <v>3000000000</v>
      </c>
      <c r="E9" s="225">
        <v>42929</v>
      </c>
      <c r="F9" s="224" t="s">
        <v>520</v>
      </c>
    </row>
    <row r="10" spans="1:9" ht="40.5" customHeight="1" x14ac:dyDescent="0.2">
      <c r="A10" s="804"/>
      <c r="B10" s="797"/>
      <c r="C10" s="263" t="s">
        <v>522</v>
      </c>
      <c r="D10" s="406">
        <v>12661139760</v>
      </c>
      <c r="E10" s="225">
        <v>42944</v>
      </c>
      <c r="F10" s="225">
        <v>44196</v>
      </c>
    </row>
    <row r="11" spans="1:9" ht="40.5" customHeight="1" x14ac:dyDescent="0.2">
      <c r="A11" s="804"/>
      <c r="B11" s="797"/>
      <c r="C11" s="263" t="s">
        <v>449</v>
      </c>
      <c r="D11" s="406">
        <v>12635394.6</v>
      </c>
      <c r="E11" s="225">
        <v>42747</v>
      </c>
      <c r="F11" s="224" t="s">
        <v>450</v>
      </c>
    </row>
    <row r="12" spans="1:9" ht="40.5" customHeight="1" x14ac:dyDescent="0.2">
      <c r="A12" s="804"/>
      <c r="B12" s="797"/>
      <c r="C12" s="263" t="s">
        <v>451</v>
      </c>
      <c r="D12" s="406">
        <v>12635394.6</v>
      </c>
      <c r="E12" s="225">
        <v>42747</v>
      </c>
      <c r="F12" s="224" t="s">
        <v>450</v>
      </c>
    </row>
    <row r="13" spans="1:9" ht="40.5" customHeight="1" x14ac:dyDescent="0.2">
      <c r="A13" s="804"/>
      <c r="B13" s="797"/>
      <c r="C13" s="263" t="s">
        <v>452</v>
      </c>
      <c r="D13" s="406">
        <v>12635394.6</v>
      </c>
      <c r="E13" s="225">
        <v>42747</v>
      </c>
      <c r="F13" s="224" t="s">
        <v>450</v>
      </c>
    </row>
    <row r="14" spans="1:9" ht="40.5" customHeight="1" x14ac:dyDescent="0.2">
      <c r="A14" s="804"/>
      <c r="B14" s="797"/>
      <c r="C14" s="263" t="s">
        <v>453</v>
      </c>
      <c r="D14" s="406">
        <v>12635394.6</v>
      </c>
      <c r="E14" s="225">
        <v>42747</v>
      </c>
      <c r="F14" s="224" t="s">
        <v>450</v>
      </c>
    </row>
    <row r="15" spans="1:9" ht="40.5" customHeight="1" x14ac:dyDescent="0.2">
      <c r="A15" s="804"/>
      <c r="B15" s="797"/>
      <c r="C15" s="263" t="s">
        <v>454</v>
      </c>
      <c r="D15" s="406">
        <v>12635394.6</v>
      </c>
      <c r="E15" s="225">
        <v>42747</v>
      </c>
      <c r="F15" s="224" t="s">
        <v>450</v>
      </c>
    </row>
    <row r="16" spans="1:9" ht="40.5" customHeight="1" x14ac:dyDescent="0.2">
      <c r="A16" s="804"/>
      <c r="B16" s="797"/>
      <c r="C16" s="263" t="s">
        <v>455</v>
      </c>
      <c r="D16" s="406">
        <v>12635394.6</v>
      </c>
      <c r="E16" s="225">
        <v>42747</v>
      </c>
      <c r="F16" s="224" t="s">
        <v>450</v>
      </c>
    </row>
    <row r="17" spans="1:11" ht="40.5" customHeight="1" x14ac:dyDescent="0.2">
      <c r="A17" s="804"/>
      <c r="B17" s="797"/>
      <c r="C17" s="263" t="s">
        <v>456</v>
      </c>
      <c r="D17" s="406">
        <v>12635394.6</v>
      </c>
      <c r="E17" s="225">
        <v>42747</v>
      </c>
      <c r="F17" s="224" t="s">
        <v>450</v>
      </c>
    </row>
    <row r="18" spans="1:11" ht="40.5" customHeight="1" x14ac:dyDescent="0.2">
      <c r="A18" s="804"/>
      <c r="B18" s="797"/>
      <c r="C18" s="263" t="s">
        <v>457</v>
      </c>
      <c r="D18" s="406">
        <v>12635394.6</v>
      </c>
      <c r="E18" s="225">
        <v>42747</v>
      </c>
      <c r="F18" s="224" t="s">
        <v>450</v>
      </c>
    </row>
    <row r="19" spans="1:11" ht="40.5" customHeight="1" x14ac:dyDescent="0.2">
      <c r="A19" s="804"/>
      <c r="B19" s="797"/>
      <c r="C19" s="263" t="s">
        <v>458</v>
      </c>
      <c r="D19" s="406">
        <v>12635394.6</v>
      </c>
      <c r="E19" s="225">
        <v>42747</v>
      </c>
      <c r="F19" s="224" t="s">
        <v>450</v>
      </c>
    </row>
    <row r="20" spans="1:11" ht="40.5" customHeight="1" x14ac:dyDescent="0.2">
      <c r="A20" s="804"/>
      <c r="B20" s="797"/>
      <c r="C20" s="263" t="s">
        <v>459</v>
      </c>
      <c r="D20" s="406">
        <v>12635394.6</v>
      </c>
      <c r="E20" s="225">
        <v>42747</v>
      </c>
      <c r="F20" s="224" t="s">
        <v>450</v>
      </c>
    </row>
    <row r="21" spans="1:11" ht="40.5" customHeight="1" x14ac:dyDescent="0.2">
      <c r="A21" s="804"/>
      <c r="B21" s="797"/>
      <c r="C21" s="263" t="s">
        <v>460</v>
      </c>
      <c r="D21" s="406">
        <v>12635394.6</v>
      </c>
      <c r="E21" s="225">
        <v>42747</v>
      </c>
      <c r="F21" s="224" t="s">
        <v>450</v>
      </c>
    </row>
    <row r="22" spans="1:11" ht="40.5" customHeight="1" x14ac:dyDescent="0.2">
      <c r="A22" s="804"/>
      <c r="B22" s="797"/>
      <c r="C22" s="263" t="s">
        <v>461</v>
      </c>
      <c r="D22" s="406">
        <v>12635394.6</v>
      </c>
      <c r="E22" s="225">
        <v>42747</v>
      </c>
      <c r="F22" s="224" t="s">
        <v>450</v>
      </c>
    </row>
    <row r="23" spans="1:11" ht="40.5" customHeight="1" x14ac:dyDescent="0.2">
      <c r="A23" s="804"/>
      <c r="B23" s="797"/>
      <c r="C23" s="263" t="s">
        <v>462</v>
      </c>
      <c r="D23" s="406">
        <v>12635394.6</v>
      </c>
      <c r="E23" s="225">
        <v>42747</v>
      </c>
      <c r="F23" s="224" t="s">
        <v>450</v>
      </c>
    </row>
    <row r="24" spans="1:11" ht="40.5" customHeight="1" x14ac:dyDescent="0.2">
      <c r="A24" s="804"/>
      <c r="B24" s="797"/>
      <c r="C24" s="263" t="s">
        <v>463</v>
      </c>
      <c r="D24" s="406">
        <v>12635394.6</v>
      </c>
      <c r="E24" s="225">
        <v>42747</v>
      </c>
      <c r="F24" s="224" t="s">
        <v>450</v>
      </c>
    </row>
    <row r="25" spans="1:11" ht="40.5" customHeight="1" x14ac:dyDescent="0.2">
      <c r="A25" s="804"/>
      <c r="B25" s="797"/>
      <c r="C25" s="263" t="s">
        <v>464</v>
      </c>
      <c r="D25" s="406">
        <v>12635394.6</v>
      </c>
      <c r="E25" s="225">
        <v>42747</v>
      </c>
      <c r="F25" s="224" t="s">
        <v>450</v>
      </c>
    </row>
    <row r="26" spans="1:11" ht="40.5" customHeight="1" x14ac:dyDescent="0.2">
      <c r="A26" s="804"/>
      <c r="B26" s="797"/>
      <c r="C26" s="263" t="s">
        <v>465</v>
      </c>
      <c r="D26" s="406">
        <v>12635394.6</v>
      </c>
      <c r="E26" s="225">
        <v>42747</v>
      </c>
      <c r="F26" s="224" t="s">
        <v>450</v>
      </c>
    </row>
    <row r="27" spans="1:11" ht="40.5" customHeight="1" x14ac:dyDescent="0.2">
      <c r="A27" s="804"/>
      <c r="B27" s="797"/>
      <c r="C27" s="263" t="s">
        <v>466</v>
      </c>
      <c r="D27" s="406">
        <v>12635394.6</v>
      </c>
      <c r="E27" s="225">
        <v>42747</v>
      </c>
      <c r="F27" s="224" t="s">
        <v>450</v>
      </c>
    </row>
    <row r="28" spans="1:11" ht="40.5" customHeight="1" x14ac:dyDescent="0.2">
      <c r="A28" s="804"/>
      <c r="B28" s="797"/>
      <c r="C28" s="263" t="s">
        <v>467</v>
      </c>
      <c r="D28" s="406">
        <v>12635394.6</v>
      </c>
      <c r="E28" s="225">
        <v>42747</v>
      </c>
      <c r="F28" s="224" t="s">
        <v>450</v>
      </c>
    </row>
    <row r="29" spans="1:11" ht="40.5" customHeight="1" x14ac:dyDescent="0.2">
      <c r="A29" s="804"/>
      <c r="B29" s="797"/>
      <c r="C29" s="263" t="s">
        <v>468</v>
      </c>
      <c r="D29" s="406">
        <v>12635394.6</v>
      </c>
      <c r="E29" s="225">
        <v>42747</v>
      </c>
      <c r="F29" s="224" t="s">
        <v>450</v>
      </c>
    </row>
    <row r="30" spans="1:11" ht="40.5" customHeight="1" x14ac:dyDescent="0.2">
      <c r="A30" s="804"/>
      <c r="B30" s="797"/>
      <c r="C30" s="263" t="s">
        <v>469</v>
      </c>
      <c r="D30" s="406">
        <v>12635394.6</v>
      </c>
      <c r="E30" s="225">
        <v>42747</v>
      </c>
      <c r="F30" s="224" t="s">
        <v>450</v>
      </c>
      <c r="H30" s="263" t="s">
        <v>472</v>
      </c>
      <c r="I30" s="406">
        <v>7769890.6399999997</v>
      </c>
      <c r="J30" s="225">
        <v>42815</v>
      </c>
      <c r="K30" s="224" t="s">
        <v>447</v>
      </c>
    </row>
    <row r="31" spans="1:11" ht="40.5" customHeight="1" x14ac:dyDescent="0.2">
      <c r="A31" s="804"/>
      <c r="B31" s="797"/>
      <c r="C31" s="263" t="s">
        <v>470</v>
      </c>
      <c r="D31" s="406">
        <v>12635394.6</v>
      </c>
      <c r="E31" s="225">
        <v>42747</v>
      </c>
      <c r="F31" s="224" t="s">
        <v>450</v>
      </c>
      <c r="H31" s="263" t="s">
        <v>473</v>
      </c>
      <c r="I31" s="406">
        <v>7245890.4800000004</v>
      </c>
      <c r="J31" s="225">
        <v>42817</v>
      </c>
      <c r="K31" s="224" t="s">
        <v>447</v>
      </c>
    </row>
    <row r="32" spans="1:11" ht="40.5" customHeight="1" x14ac:dyDescent="0.2">
      <c r="A32" s="804"/>
      <c r="B32" s="797"/>
      <c r="C32" s="263" t="s">
        <v>471</v>
      </c>
      <c r="D32" s="406">
        <v>12635394.6</v>
      </c>
      <c r="E32" s="225">
        <v>42747</v>
      </c>
      <c r="F32" s="224" t="s">
        <v>450</v>
      </c>
    </row>
    <row r="33" spans="1:11" ht="40.5" customHeight="1" x14ac:dyDescent="0.2">
      <c r="A33" s="804"/>
      <c r="B33" s="797"/>
      <c r="C33" s="263" t="s">
        <v>479</v>
      </c>
      <c r="D33" s="406">
        <v>4242107.45</v>
      </c>
      <c r="E33" s="225">
        <v>42870</v>
      </c>
      <c r="F33" s="224" t="s">
        <v>480</v>
      </c>
    </row>
    <row r="34" spans="1:11" ht="40.5" customHeight="1" x14ac:dyDescent="0.2">
      <c r="A34" s="804"/>
      <c r="B34" s="797"/>
      <c r="C34" s="263" t="s">
        <v>481</v>
      </c>
      <c r="D34" s="406">
        <v>4972159.96</v>
      </c>
      <c r="E34" s="225">
        <v>42870</v>
      </c>
      <c r="F34" s="224" t="s">
        <v>480</v>
      </c>
    </row>
    <row r="35" spans="1:11" ht="40.5" customHeight="1" x14ac:dyDescent="0.2">
      <c r="A35" s="804"/>
      <c r="B35" s="797"/>
      <c r="C35" s="263" t="s">
        <v>482</v>
      </c>
      <c r="D35" s="406">
        <v>4551896.6900000004</v>
      </c>
      <c r="E35" s="225">
        <v>42870</v>
      </c>
      <c r="F35" s="224" t="s">
        <v>480</v>
      </c>
    </row>
    <row r="36" spans="1:11" ht="40.5" customHeight="1" x14ac:dyDescent="0.2">
      <c r="A36" s="804"/>
      <c r="B36" s="797"/>
      <c r="C36" s="263" t="s">
        <v>483</v>
      </c>
      <c r="D36" s="406">
        <v>4213874.53</v>
      </c>
      <c r="E36" s="225">
        <v>42870</v>
      </c>
      <c r="F36" s="224" t="s">
        <v>480</v>
      </c>
    </row>
    <row r="37" spans="1:11" ht="40.5" customHeight="1" x14ac:dyDescent="0.2">
      <c r="A37" s="804"/>
      <c r="B37" s="797"/>
      <c r="C37" s="263" t="s">
        <v>484</v>
      </c>
      <c r="D37" s="406">
        <v>1070000000</v>
      </c>
      <c r="E37" s="225">
        <v>42852</v>
      </c>
      <c r="F37" s="224" t="s">
        <v>485</v>
      </c>
    </row>
    <row r="38" spans="1:11" ht="40.5" customHeight="1" x14ac:dyDescent="0.2">
      <c r="A38" s="804"/>
      <c r="B38" s="797"/>
      <c r="C38" s="263" t="s">
        <v>677</v>
      </c>
      <c r="D38" s="406">
        <v>1500000000</v>
      </c>
      <c r="E38" s="225">
        <v>43006</v>
      </c>
      <c r="F38" s="224" t="s">
        <v>678</v>
      </c>
    </row>
    <row r="39" spans="1:11" ht="69" customHeight="1" x14ac:dyDescent="0.2">
      <c r="A39" s="804"/>
      <c r="B39" s="797"/>
      <c r="C39" s="268" t="s">
        <v>477</v>
      </c>
      <c r="D39" s="406">
        <v>59000000</v>
      </c>
      <c r="E39" s="225">
        <v>42887</v>
      </c>
      <c r="F39" s="224" t="s">
        <v>476</v>
      </c>
    </row>
    <row r="40" spans="1:11" ht="69" customHeight="1" x14ac:dyDescent="0.2">
      <c r="A40" s="804"/>
      <c r="B40" s="797"/>
      <c r="C40" s="268">
        <v>88</v>
      </c>
      <c r="D40" s="406">
        <v>55594953.299999997</v>
      </c>
      <c r="E40" s="225">
        <v>42219</v>
      </c>
      <c r="F40" s="224" t="s">
        <v>288</v>
      </c>
    </row>
    <row r="41" spans="1:11" ht="69" customHeight="1" x14ac:dyDescent="0.2">
      <c r="A41" s="804"/>
      <c r="B41" s="797"/>
      <c r="C41" s="268" t="s">
        <v>679</v>
      </c>
      <c r="D41" s="406">
        <v>1500000000</v>
      </c>
      <c r="E41" s="225">
        <v>43042</v>
      </c>
      <c r="F41" s="224" t="s">
        <v>680</v>
      </c>
    </row>
    <row r="42" spans="1:11" ht="69" customHeight="1" x14ac:dyDescent="0.2">
      <c r="A42" s="804"/>
      <c r="B42" s="797"/>
      <c r="C42" s="268" t="s">
        <v>681</v>
      </c>
      <c r="D42" s="406">
        <v>4000000000</v>
      </c>
      <c r="E42" s="225">
        <v>41876</v>
      </c>
      <c r="F42" s="224" t="s">
        <v>682</v>
      </c>
    </row>
    <row r="43" spans="1:11" ht="69" customHeight="1" x14ac:dyDescent="0.2">
      <c r="A43" s="804"/>
      <c r="B43" s="797"/>
      <c r="C43" s="268" t="s">
        <v>683</v>
      </c>
      <c r="D43" s="406">
        <v>1000000000</v>
      </c>
      <c r="E43" s="225">
        <v>42291</v>
      </c>
      <c r="F43" s="224" t="s">
        <v>684</v>
      </c>
      <c r="H43" s="268" t="s">
        <v>685</v>
      </c>
      <c r="I43" s="406">
        <v>1500000000</v>
      </c>
      <c r="J43" s="225">
        <v>42291</v>
      </c>
      <c r="K43" s="224" t="s">
        <v>686</v>
      </c>
    </row>
    <row r="44" spans="1:11" ht="69" customHeight="1" x14ac:dyDescent="0.2">
      <c r="A44" s="804"/>
      <c r="B44" s="797"/>
      <c r="C44" s="268" t="s">
        <v>687</v>
      </c>
      <c r="D44" s="406">
        <v>138804753.65000001</v>
      </c>
      <c r="E44" s="225">
        <v>42823</v>
      </c>
      <c r="F44" s="224" t="s">
        <v>688</v>
      </c>
    </row>
    <row r="45" spans="1:11" ht="69" customHeight="1" x14ac:dyDescent="0.2">
      <c r="A45" s="804"/>
      <c r="B45" s="797"/>
      <c r="C45" s="268" t="s">
        <v>689</v>
      </c>
      <c r="D45" s="406">
        <v>1748721.24</v>
      </c>
      <c r="E45" s="225">
        <v>42880</v>
      </c>
      <c r="F45" s="224" t="s">
        <v>690</v>
      </c>
    </row>
    <row r="46" spans="1:11" ht="69" customHeight="1" x14ac:dyDescent="0.2">
      <c r="A46" s="804"/>
      <c r="B46" s="797"/>
      <c r="C46" s="268" t="s">
        <v>691</v>
      </c>
      <c r="D46" s="406">
        <v>16438875.92</v>
      </c>
      <c r="E46" s="225">
        <v>42877</v>
      </c>
      <c r="F46" s="224" t="s">
        <v>690</v>
      </c>
    </row>
    <row r="47" spans="1:11" ht="69" customHeight="1" x14ac:dyDescent="0.2">
      <c r="A47" s="804"/>
      <c r="B47" s="797"/>
      <c r="C47" s="268" t="s">
        <v>692</v>
      </c>
      <c r="D47" s="406">
        <v>16849128.52</v>
      </c>
      <c r="E47" s="225">
        <v>42877</v>
      </c>
      <c r="F47" s="224" t="s">
        <v>690</v>
      </c>
    </row>
    <row r="48" spans="1:11" ht="69" customHeight="1" x14ac:dyDescent="0.2">
      <c r="A48" s="804"/>
      <c r="B48" s="797"/>
      <c r="C48" s="268" t="s">
        <v>693</v>
      </c>
      <c r="D48" s="406">
        <v>4410633.4000000004</v>
      </c>
      <c r="E48" s="225">
        <v>42902</v>
      </c>
      <c r="F48" s="224" t="s">
        <v>690</v>
      </c>
    </row>
    <row r="49" spans="1:11" ht="69" customHeight="1" x14ac:dyDescent="0.2">
      <c r="A49" s="804"/>
      <c r="B49" s="797"/>
      <c r="C49" s="268" t="s">
        <v>694</v>
      </c>
      <c r="D49" s="406">
        <v>2455015.52</v>
      </c>
      <c r="E49" s="225">
        <v>42922</v>
      </c>
      <c r="F49" s="224" t="s">
        <v>695</v>
      </c>
    </row>
    <row r="50" spans="1:11" ht="69" customHeight="1" x14ac:dyDescent="0.2">
      <c r="A50" s="804"/>
      <c r="B50" s="797"/>
      <c r="C50" s="268" t="s">
        <v>696</v>
      </c>
      <c r="D50" s="406">
        <v>4650000000</v>
      </c>
      <c r="E50" s="225">
        <v>42152</v>
      </c>
      <c r="F50" s="224" t="s">
        <v>697</v>
      </c>
      <c r="H50" s="268" t="s">
        <v>698</v>
      </c>
      <c r="I50" s="406">
        <v>234500000</v>
      </c>
      <c r="J50" s="225">
        <v>42908</v>
      </c>
      <c r="K50" s="224" t="s">
        <v>699</v>
      </c>
    </row>
    <row r="51" spans="1:11" ht="69" customHeight="1" x14ac:dyDescent="0.2">
      <c r="A51" s="804"/>
      <c r="B51" s="797"/>
      <c r="C51" s="268" t="s">
        <v>700</v>
      </c>
      <c r="D51" s="406">
        <v>1208500000</v>
      </c>
      <c r="E51" s="225">
        <v>43027</v>
      </c>
      <c r="F51" s="224" t="s">
        <v>701</v>
      </c>
    </row>
    <row r="52" spans="1:11" ht="69" customHeight="1" x14ac:dyDescent="0.2">
      <c r="A52" s="804"/>
      <c r="B52" s="797"/>
      <c r="C52" s="268" t="s">
        <v>702</v>
      </c>
      <c r="D52" s="406">
        <v>200000000</v>
      </c>
      <c r="E52" s="225">
        <v>42845</v>
      </c>
      <c r="F52" s="224" t="s">
        <v>703</v>
      </c>
    </row>
    <row r="53" spans="1:11" ht="69" customHeight="1" x14ac:dyDescent="0.2">
      <c r="A53" s="804"/>
      <c r="B53" s="797"/>
      <c r="C53" s="268" t="s">
        <v>704</v>
      </c>
      <c r="D53" s="406">
        <v>78100000</v>
      </c>
      <c r="E53" s="225">
        <v>42908</v>
      </c>
      <c r="F53" s="224" t="s">
        <v>705</v>
      </c>
    </row>
    <row r="54" spans="1:11" ht="69" customHeight="1" x14ac:dyDescent="0.2">
      <c r="A54" s="804"/>
      <c r="B54" s="797"/>
      <c r="C54" s="268" t="s">
        <v>706</v>
      </c>
      <c r="D54" s="406">
        <v>500000000</v>
      </c>
      <c r="E54" s="225">
        <v>42975</v>
      </c>
      <c r="F54" s="224" t="s">
        <v>707</v>
      </c>
    </row>
    <row r="55" spans="1:11" ht="69" customHeight="1" x14ac:dyDescent="0.2">
      <c r="A55" s="804"/>
      <c r="B55" s="797"/>
      <c r="C55" s="268" t="s">
        <v>708</v>
      </c>
      <c r="D55" s="406">
        <v>100942432.08</v>
      </c>
      <c r="E55" s="225">
        <v>42719</v>
      </c>
      <c r="F55" s="224" t="s">
        <v>709</v>
      </c>
    </row>
    <row r="56" spans="1:11" ht="69" customHeight="1" x14ac:dyDescent="0.2">
      <c r="A56" s="804"/>
      <c r="B56" s="797"/>
      <c r="C56" s="268" t="s">
        <v>710</v>
      </c>
      <c r="D56" s="406">
        <v>1037499.4</v>
      </c>
      <c r="E56" s="225">
        <v>42807</v>
      </c>
      <c r="F56" s="224" t="s">
        <v>688</v>
      </c>
    </row>
    <row r="57" spans="1:11" ht="69" customHeight="1" x14ac:dyDescent="0.2">
      <c r="A57" s="804"/>
      <c r="B57" s="797"/>
      <c r="C57" s="268" t="s">
        <v>711</v>
      </c>
      <c r="D57" s="406">
        <v>1037499.4</v>
      </c>
      <c r="E57" s="225">
        <v>42807</v>
      </c>
      <c r="F57" s="224" t="s">
        <v>688</v>
      </c>
    </row>
    <row r="58" spans="1:11" ht="69" customHeight="1" x14ac:dyDescent="0.2">
      <c r="A58" s="804"/>
      <c r="B58" s="797"/>
      <c r="C58" s="268" t="s">
        <v>712</v>
      </c>
      <c r="D58" s="406">
        <v>1211798.68</v>
      </c>
      <c r="E58" s="225">
        <v>42807</v>
      </c>
      <c r="F58" s="224" t="s">
        <v>713</v>
      </c>
    </row>
    <row r="59" spans="1:11" ht="69" customHeight="1" x14ac:dyDescent="0.2">
      <c r="A59" s="804"/>
      <c r="B59" s="797"/>
      <c r="C59" s="268" t="s">
        <v>714</v>
      </c>
      <c r="D59" s="406">
        <v>4145143.24</v>
      </c>
      <c r="E59" s="225">
        <v>42807</v>
      </c>
      <c r="F59" s="224" t="s">
        <v>688</v>
      </c>
    </row>
    <row r="60" spans="1:11" ht="69" customHeight="1" x14ac:dyDescent="0.2">
      <c r="A60" s="804"/>
      <c r="B60" s="797"/>
      <c r="C60" s="268" t="s">
        <v>715</v>
      </c>
      <c r="D60" s="406">
        <v>1078497.49</v>
      </c>
      <c r="E60" s="225">
        <v>42873</v>
      </c>
      <c r="F60" s="224" t="s">
        <v>716</v>
      </c>
    </row>
    <row r="61" spans="1:11" ht="69" customHeight="1" x14ac:dyDescent="0.2">
      <c r="A61" s="804"/>
      <c r="B61" s="797"/>
      <c r="C61" s="268" t="s">
        <v>717</v>
      </c>
      <c r="D61" s="406">
        <v>1500000000</v>
      </c>
      <c r="E61" s="225">
        <v>42845</v>
      </c>
      <c r="F61" s="224" t="s">
        <v>703</v>
      </c>
    </row>
    <row r="62" spans="1:11" ht="69" customHeight="1" x14ac:dyDescent="0.2">
      <c r="A62" s="804"/>
      <c r="B62" s="797"/>
      <c r="C62" s="268" t="s">
        <v>718</v>
      </c>
      <c r="D62" s="406">
        <v>66403314.200000003</v>
      </c>
      <c r="E62" s="225">
        <v>42964</v>
      </c>
      <c r="F62" s="224" t="s">
        <v>719</v>
      </c>
    </row>
    <row r="63" spans="1:11" ht="69" customHeight="1" x14ac:dyDescent="0.2">
      <c r="A63" s="804"/>
      <c r="B63" s="797"/>
      <c r="C63" s="268" t="s">
        <v>652</v>
      </c>
      <c r="D63" s="406">
        <v>12661139760</v>
      </c>
      <c r="E63" s="225">
        <v>43094</v>
      </c>
      <c r="F63" s="224" t="s">
        <v>627</v>
      </c>
    </row>
    <row r="64" spans="1:11" ht="69" customHeight="1" x14ac:dyDescent="0.2">
      <c r="A64" s="804"/>
      <c r="B64" s="797"/>
      <c r="C64" s="268" t="s">
        <v>720</v>
      </c>
      <c r="D64" s="406">
        <v>1300000000</v>
      </c>
      <c r="E64" s="225">
        <v>43006</v>
      </c>
      <c r="F64" s="224" t="s">
        <v>721</v>
      </c>
    </row>
    <row r="65" spans="1:6" ht="69" customHeight="1" x14ac:dyDescent="0.2">
      <c r="A65" s="804"/>
      <c r="B65" s="797"/>
      <c r="C65" s="268" t="s">
        <v>653</v>
      </c>
      <c r="D65" s="406">
        <v>200000000</v>
      </c>
      <c r="E65" s="225">
        <v>42884</v>
      </c>
      <c r="F65" s="224" t="s">
        <v>654</v>
      </c>
    </row>
    <row r="66" spans="1:6" ht="69" customHeight="1" x14ac:dyDescent="0.2">
      <c r="A66" s="804"/>
      <c r="B66" s="797"/>
      <c r="C66" s="268" t="s">
        <v>655</v>
      </c>
      <c r="D66" s="406">
        <v>1000000000</v>
      </c>
      <c r="E66" s="225">
        <v>42291</v>
      </c>
      <c r="F66" s="224" t="s">
        <v>654</v>
      </c>
    </row>
    <row r="67" spans="1:6" ht="69" customHeight="1" x14ac:dyDescent="0.2">
      <c r="A67" s="804"/>
      <c r="B67" s="797"/>
      <c r="C67" s="268" t="s">
        <v>656</v>
      </c>
      <c r="D67" s="406">
        <v>800000000</v>
      </c>
      <c r="E67" s="225">
        <v>42543</v>
      </c>
      <c r="F67" s="224" t="s">
        <v>657</v>
      </c>
    </row>
    <row r="68" spans="1:6" ht="69" customHeight="1" x14ac:dyDescent="0.2">
      <c r="A68" s="804"/>
      <c r="B68" s="797"/>
      <c r="C68" s="268" t="s">
        <v>659</v>
      </c>
      <c r="D68" s="406">
        <v>700000000</v>
      </c>
      <c r="E68" s="225">
        <v>43061</v>
      </c>
      <c r="F68" s="224" t="s">
        <v>660</v>
      </c>
    </row>
    <row r="69" spans="1:6" ht="69" customHeight="1" x14ac:dyDescent="0.2">
      <c r="A69" s="804"/>
      <c r="B69" s="797"/>
      <c r="C69" s="268" t="s">
        <v>624</v>
      </c>
      <c r="D69" s="406">
        <v>200000000</v>
      </c>
      <c r="E69" s="225">
        <v>43018</v>
      </c>
      <c r="F69" s="224" t="s">
        <v>661</v>
      </c>
    </row>
    <row r="70" spans="1:6" ht="69" customHeight="1" x14ac:dyDescent="0.2">
      <c r="A70" s="804"/>
      <c r="B70" s="797"/>
      <c r="C70" s="268" t="s">
        <v>658</v>
      </c>
      <c r="D70" s="406">
        <v>2471475882</v>
      </c>
      <c r="E70" s="225">
        <v>43042</v>
      </c>
      <c r="F70" s="224" t="s">
        <v>630</v>
      </c>
    </row>
    <row r="71" spans="1:6" ht="59.25" customHeight="1" x14ac:dyDescent="0.2">
      <c r="A71" s="804"/>
      <c r="B71" s="797"/>
      <c r="C71" s="268" t="s">
        <v>478</v>
      </c>
      <c r="D71" s="406">
        <v>220000000</v>
      </c>
      <c r="E71" s="225">
        <v>42887</v>
      </c>
      <c r="F71" s="224" t="s">
        <v>288</v>
      </c>
    </row>
    <row r="72" spans="1:6" ht="59.25" customHeight="1" x14ac:dyDescent="0.2">
      <c r="A72" s="804"/>
      <c r="B72" s="797"/>
      <c r="C72" s="497" t="s">
        <v>800</v>
      </c>
      <c r="D72" s="406">
        <v>6191520</v>
      </c>
      <c r="E72" s="225">
        <v>43249</v>
      </c>
      <c r="F72" s="224" t="s">
        <v>801</v>
      </c>
    </row>
    <row r="73" spans="1:6" ht="59.25" customHeight="1" x14ac:dyDescent="0.2">
      <c r="A73" s="804"/>
      <c r="B73" s="797"/>
      <c r="C73" s="497" t="s">
        <v>802</v>
      </c>
      <c r="D73" s="406">
        <v>400000000</v>
      </c>
      <c r="E73" s="225">
        <v>43235</v>
      </c>
      <c r="F73" s="224" t="s">
        <v>803</v>
      </c>
    </row>
    <row r="74" spans="1:6" ht="59.25" customHeight="1" x14ac:dyDescent="0.2">
      <c r="A74" s="804"/>
      <c r="B74" s="797"/>
      <c r="C74" s="497" t="s">
        <v>798</v>
      </c>
      <c r="D74" s="406">
        <v>2700000000</v>
      </c>
      <c r="E74" s="225">
        <v>43273</v>
      </c>
      <c r="F74" s="224" t="s">
        <v>799</v>
      </c>
    </row>
    <row r="75" spans="1:6" ht="59.25" customHeight="1" x14ac:dyDescent="0.2">
      <c r="A75" s="804"/>
      <c r="B75" s="797"/>
      <c r="C75" s="497" t="s">
        <v>936</v>
      </c>
      <c r="D75" s="406">
        <v>650000000</v>
      </c>
      <c r="E75" s="225">
        <v>43335</v>
      </c>
      <c r="F75" s="224" t="s">
        <v>937</v>
      </c>
    </row>
    <row r="76" spans="1:6" ht="59.25" customHeight="1" x14ac:dyDescent="0.2">
      <c r="A76" s="804"/>
      <c r="B76" s="797"/>
      <c r="C76" s="497" t="s">
        <v>938</v>
      </c>
      <c r="D76" s="406">
        <v>345000000</v>
      </c>
      <c r="E76" s="225">
        <v>43286</v>
      </c>
      <c r="F76" s="224" t="s">
        <v>939</v>
      </c>
    </row>
    <row r="77" spans="1:6" ht="59.25" customHeight="1" x14ac:dyDescent="0.2">
      <c r="A77" s="804"/>
      <c r="B77" s="797"/>
      <c r="C77" s="497" t="s">
        <v>940</v>
      </c>
      <c r="D77" s="406">
        <v>1000000000</v>
      </c>
      <c r="E77" s="225">
        <v>43283</v>
      </c>
      <c r="F77" s="224" t="s">
        <v>941</v>
      </c>
    </row>
    <row r="78" spans="1:6" ht="59.25" customHeight="1" x14ac:dyDescent="0.2">
      <c r="A78" s="804"/>
      <c r="B78" s="797"/>
      <c r="C78" s="497" t="s">
        <v>942</v>
      </c>
      <c r="D78" s="406">
        <v>250000000</v>
      </c>
      <c r="E78" s="225">
        <v>43320</v>
      </c>
      <c r="F78" s="224" t="s">
        <v>943</v>
      </c>
    </row>
    <row r="79" spans="1:6" ht="40.5" customHeight="1" x14ac:dyDescent="0.2">
      <c r="A79" s="804"/>
      <c r="B79" s="797"/>
      <c r="C79" s="263" t="s">
        <v>346</v>
      </c>
      <c r="D79" s="406">
        <v>100000000</v>
      </c>
      <c r="E79" s="225">
        <v>42362</v>
      </c>
      <c r="F79" s="224" t="s">
        <v>347</v>
      </c>
    </row>
    <row r="80" spans="1:6" ht="39" customHeight="1" x14ac:dyDescent="0.2">
      <c r="A80" s="267">
        <v>3</v>
      </c>
      <c r="B80" s="492" t="s">
        <v>189</v>
      </c>
      <c r="C80" s="263" t="s">
        <v>190</v>
      </c>
      <c r="D80" s="406">
        <v>70000000</v>
      </c>
      <c r="E80" s="225">
        <v>41712</v>
      </c>
      <c r="F80" s="224" t="s">
        <v>191</v>
      </c>
    </row>
    <row r="81" spans="1:11" ht="39" customHeight="1" x14ac:dyDescent="0.2">
      <c r="A81" s="818">
        <v>4</v>
      </c>
      <c r="B81" s="820" t="s">
        <v>625</v>
      </c>
      <c r="C81" s="263" t="s">
        <v>626</v>
      </c>
      <c r="D81" s="406">
        <v>12661139760</v>
      </c>
      <c r="E81" s="225">
        <v>43096</v>
      </c>
      <c r="F81" s="224" t="s">
        <v>627</v>
      </c>
    </row>
    <row r="82" spans="1:11" ht="39" customHeight="1" x14ac:dyDescent="0.2">
      <c r="A82" s="819"/>
      <c r="B82" s="821"/>
      <c r="C82" s="263" t="s">
        <v>628</v>
      </c>
      <c r="D82" s="406">
        <f>10000+9990000</f>
        <v>10000000</v>
      </c>
      <c r="E82" s="225">
        <v>43094</v>
      </c>
      <c r="F82" s="224" t="s">
        <v>627</v>
      </c>
    </row>
    <row r="83" spans="1:11" ht="67.5" customHeight="1" x14ac:dyDescent="0.2">
      <c r="A83" s="267">
        <v>5</v>
      </c>
      <c r="B83" s="492" t="s">
        <v>202</v>
      </c>
      <c r="C83" s="263" t="s">
        <v>289</v>
      </c>
      <c r="D83" s="406">
        <v>1918052.6</v>
      </c>
      <c r="E83" s="225">
        <v>41709</v>
      </c>
      <c r="F83" s="224" t="s">
        <v>168</v>
      </c>
    </row>
    <row r="84" spans="1:11" ht="67.5" customHeight="1" x14ac:dyDescent="0.2">
      <c r="A84" s="818">
        <v>6</v>
      </c>
      <c r="B84" s="820" t="s">
        <v>507</v>
      </c>
      <c r="C84" s="263" t="s">
        <v>632</v>
      </c>
      <c r="D84" s="406">
        <v>50142163.659999996</v>
      </c>
      <c r="E84" s="225">
        <v>43097</v>
      </c>
      <c r="F84" s="224" t="s">
        <v>633</v>
      </c>
    </row>
    <row r="85" spans="1:11" ht="67.5" customHeight="1" x14ac:dyDescent="0.2">
      <c r="A85" s="832"/>
      <c r="B85" s="833"/>
      <c r="C85" s="263" t="s">
        <v>634</v>
      </c>
      <c r="D85" s="406">
        <v>24383664.210000001</v>
      </c>
      <c r="E85" s="225">
        <v>43098</v>
      </c>
      <c r="F85" s="224" t="s">
        <v>633</v>
      </c>
    </row>
    <row r="86" spans="1:11" ht="67.5" customHeight="1" x14ac:dyDescent="0.2">
      <c r="A86" s="832"/>
      <c r="B86" s="833"/>
      <c r="C86" s="263" t="s">
        <v>786</v>
      </c>
      <c r="D86" s="406">
        <v>127056238.40000001</v>
      </c>
      <c r="E86" s="225">
        <v>43203</v>
      </c>
      <c r="F86" s="224" t="s">
        <v>787</v>
      </c>
    </row>
    <row r="87" spans="1:11" ht="67.5" customHeight="1" x14ac:dyDescent="0.2">
      <c r="A87" s="832"/>
      <c r="B87" s="833"/>
      <c r="C87" s="263" t="s">
        <v>788</v>
      </c>
      <c r="D87" s="406">
        <v>13959806.1</v>
      </c>
      <c r="E87" s="225">
        <v>43227</v>
      </c>
      <c r="F87" s="224" t="s">
        <v>789</v>
      </c>
    </row>
    <row r="88" spans="1:11" ht="67.5" customHeight="1" x14ac:dyDescent="0.2">
      <c r="A88" s="832"/>
      <c r="B88" s="833"/>
      <c r="C88" s="263" t="s">
        <v>926</v>
      </c>
      <c r="D88" s="406">
        <v>300000000</v>
      </c>
      <c r="E88" s="225">
        <v>43307</v>
      </c>
      <c r="F88" s="224" t="s">
        <v>927</v>
      </c>
    </row>
    <row r="89" spans="1:11" ht="67.5" customHeight="1" x14ac:dyDescent="0.2">
      <c r="A89" s="819"/>
      <c r="B89" s="821"/>
      <c r="C89" s="263" t="s">
        <v>635</v>
      </c>
      <c r="D89" s="406">
        <v>92509910</v>
      </c>
      <c r="E89" s="225">
        <v>43020</v>
      </c>
      <c r="F89" s="224" t="s">
        <v>636</v>
      </c>
    </row>
    <row r="90" spans="1:11" s="144" customFormat="1" ht="67.5" customHeight="1" x14ac:dyDescent="0.25">
      <c r="A90" s="818">
        <v>7</v>
      </c>
      <c r="B90" s="820" t="s">
        <v>142</v>
      </c>
      <c r="C90" s="268" t="s">
        <v>644</v>
      </c>
      <c r="D90" s="406">
        <v>2471475882</v>
      </c>
      <c r="E90" s="225">
        <v>43035</v>
      </c>
      <c r="F90" s="224" t="s">
        <v>645</v>
      </c>
    </row>
    <row r="91" spans="1:11" s="144" customFormat="1" ht="47.25" customHeight="1" x14ac:dyDescent="0.25">
      <c r="A91" s="832"/>
      <c r="B91" s="833"/>
      <c r="C91" s="268" t="s">
        <v>646</v>
      </c>
      <c r="D91" s="406">
        <v>1500000000</v>
      </c>
      <c r="E91" s="225">
        <v>43042</v>
      </c>
      <c r="F91" s="224" t="s">
        <v>647</v>
      </c>
      <c r="H91" s="268" t="s">
        <v>236</v>
      </c>
      <c r="I91" s="407">
        <v>1710141243.5599999</v>
      </c>
      <c r="J91" s="226">
        <v>41996</v>
      </c>
      <c r="K91" s="226">
        <v>43190</v>
      </c>
    </row>
    <row r="92" spans="1:11" s="144" customFormat="1" ht="43.5" customHeight="1" x14ac:dyDescent="0.25">
      <c r="A92" s="818">
        <v>8</v>
      </c>
      <c r="B92" s="834" t="s">
        <v>276</v>
      </c>
      <c r="C92" s="268" t="s">
        <v>629</v>
      </c>
      <c r="D92" s="406">
        <v>2471475882</v>
      </c>
      <c r="E92" s="225">
        <v>43035</v>
      </c>
      <c r="F92" s="224" t="s">
        <v>630</v>
      </c>
    </row>
    <row r="93" spans="1:11" s="144" customFormat="1" ht="43.5" customHeight="1" x14ac:dyDescent="0.25">
      <c r="A93" s="832"/>
      <c r="B93" s="835"/>
      <c r="C93" s="268" t="s">
        <v>631</v>
      </c>
      <c r="D93" s="406">
        <v>6911754585.25</v>
      </c>
      <c r="E93" s="225">
        <v>43066</v>
      </c>
      <c r="F93" s="224" t="s">
        <v>630</v>
      </c>
    </row>
    <row r="94" spans="1:11" s="144" customFormat="1" ht="38.25" customHeight="1" x14ac:dyDescent="0.25">
      <c r="A94" s="808">
        <v>9</v>
      </c>
      <c r="B94" s="829" t="s">
        <v>446</v>
      </c>
      <c r="C94" s="268" t="s">
        <v>362</v>
      </c>
      <c r="D94" s="407">
        <v>49154614.68</v>
      </c>
      <c r="E94" s="226">
        <v>42349</v>
      </c>
      <c r="F94" s="226">
        <v>44196</v>
      </c>
    </row>
    <row r="95" spans="1:11" s="144" customFormat="1" ht="38.25" customHeight="1" x14ac:dyDescent="0.25">
      <c r="A95" s="804"/>
      <c r="B95" s="830"/>
      <c r="C95" s="268" t="s">
        <v>363</v>
      </c>
      <c r="D95" s="407">
        <v>55594953.299999997</v>
      </c>
      <c r="E95" s="226">
        <v>42349</v>
      </c>
      <c r="F95" s="226">
        <v>44196</v>
      </c>
    </row>
    <row r="96" spans="1:11" s="144" customFormat="1" ht="38.25" customHeight="1" x14ac:dyDescent="0.25">
      <c r="A96" s="804"/>
      <c r="B96" s="516"/>
      <c r="C96" s="268" t="s">
        <v>640</v>
      </c>
      <c r="D96" s="407">
        <v>537602405.05999994</v>
      </c>
      <c r="E96" s="226">
        <v>42997</v>
      </c>
      <c r="F96" s="226">
        <v>43886</v>
      </c>
      <c r="H96" s="268" t="s">
        <v>641</v>
      </c>
      <c r="I96" s="407">
        <v>40000000</v>
      </c>
      <c r="J96" s="226">
        <v>43073</v>
      </c>
      <c r="K96" s="226">
        <v>43131</v>
      </c>
    </row>
    <row r="97" spans="1:11" s="144" customFormat="1" ht="38.25" customHeight="1" x14ac:dyDescent="0.25">
      <c r="A97" s="804"/>
      <c r="B97" s="516"/>
      <c r="C97" s="268" t="s">
        <v>642</v>
      </c>
      <c r="D97" s="407">
        <v>469958246.69999999</v>
      </c>
      <c r="E97" s="226">
        <v>42830</v>
      </c>
      <c r="F97" s="226">
        <v>44560</v>
      </c>
    </row>
    <row r="98" spans="1:11" s="144" customFormat="1" ht="38.25" customHeight="1" x14ac:dyDescent="0.25">
      <c r="A98" s="805"/>
      <c r="B98" s="517"/>
      <c r="C98" s="268" t="s">
        <v>643</v>
      </c>
      <c r="D98" s="407">
        <v>294320067.37</v>
      </c>
      <c r="E98" s="226">
        <v>42927</v>
      </c>
      <c r="F98" s="226">
        <v>44560</v>
      </c>
    </row>
    <row r="99" spans="1:11" s="144" customFormat="1" ht="38.25" customHeight="1" x14ac:dyDescent="0.25">
      <c r="A99" s="808">
        <v>12</v>
      </c>
      <c r="B99" s="829" t="s">
        <v>790</v>
      </c>
      <c r="C99" s="268" t="s">
        <v>791</v>
      </c>
      <c r="D99" s="407">
        <v>170000000</v>
      </c>
      <c r="E99" s="226">
        <v>43217</v>
      </c>
      <c r="F99" s="226">
        <v>43496</v>
      </c>
      <c r="H99" s="488"/>
      <c r="I99" s="489"/>
      <c r="J99" s="490"/>
      <c r="K99" s="490"/>
    </row>
    <row r="100" spans="1:11" s="144" customFormat="1" ht="38.25" customHeight="1" x14ac:dyDescent="0.25">
      <c r="A100" s="804"/>
      <c r="B100" s="830"/>
      <c r="C100" s="268" t="s">
        <v>792</v>
      </c>
      <c r="D100" s="407">
        <v>135000000</v>
      </c>
      <c r="E100" s="226">
        <v>43217</v>
      </c>
      <c r="F100" s="226">
        <v>43496</v>
      </c>
      <c r="H100" s="488"/>
      <c r="I100" s="489"/>
      <c r="J100" s="490"/>
      <c r="K100" s="490"/>
    </row>
    <row r="101" spans="1:11" s="144" customFormat="1" ht="38.25" customHeight="1" x14ac:dyDescent="0.25">
      <c r="A101" s="805"/>
      <c r="B101" s="831"/>
      <c r="C101" s="268" t="s">
        <v>793</v>
      </c>
      <c r="D101" s="407">
        <v>100000000</v>
      </c>
      <c r="E101" s="226">
        <v>43133</v>
      </c>
      <c r="F101" s="226">
        <v>43465</v>
      </c>
      <c r="H101" s="488"/>
      <c r="I101" s="489"/>
      <c r="J101" s="490"/>
      <c r="K101" s="490"/>
    </row>
    <row r="102" spans="1:11" s="144" customFormat="1" ht="38.25" customHeight="1" outlineLevel="1" x14ac:dyDescent="0.25">
      <c r="A102" s="808">
        <v>13</v>
      </c>
      <c r="B102" s="829" t="s">
        <v>662</v>
      </c>
      <c r="C102" s="268" t="s">
        <v>935</v>
      </c>
      <c r="D102" s="407">
        <v>250000000</v>
      </c>
      <c r="E102" s="226">
        <v>43320</v>
      </c>
      <c r="F102" s="226">
        <v>46242</v>
      </c>
    </row>
    <row r="103" spans="1:11" s="144" customFormat="1" ht="38.25" customHeight="1" x14ac:dyDescent="0.25">
      <c r="A103" s="805"/>
      <c r="B103" s="831"/>
      <c r="C103" s="268" t="s">
        <v>651</v>
      </c>
      <c r="D103" s="407">
        <v>200000000</v>
      </c>
      <c r="E103" s="226">
        <v>43018</v>
      </c>
      <c r="F103" s="226">
        <v>44113</v>
      </c>
    </row>
    <row r="104" spans="1:11" s="144" customFormat="1" ht="38.25" customHeight="1" x14ac:dyDescent="0.25">
      <c r="A104" s="808">
        <v>14</v>
      </c>
      <c r="B104" s="829" t="s">
        <v>150</v>
      </c>
      <c r="C104" s="268" t="s">
        <v>618</v>
      </c>
      <c r="D104" s="407">
        <v>1500000000</v>
      </c>
      <c r="E104" s="226">
        <v>43042</v>
      </c>
      <c r="F104" s="226">
        <v>43406</v>
      </c>
    </row>
    <row r="105" spans="1:11" s="144" customFormat="1" ht="38.25" customHeight="1" x14ac:dyDescent="0.25">
      <c r="A105" s="804"/>
      <c r="B105" s="830"/>
      <c r="C105" s="268" t="s">
        <v>804</v>
      </c>
      <c r="D105" s="407">
        <v>1710141243.5599999</v>
      </c>
      <c r="E105" s="226">
        <v>42579</v>
      </c>
      <c r="F105" s="496" t="s">
        <v>168</v>
      </c>
    </row>
    <row r="106" spans="1:11" s="144" customFormat="1" ht="38.25" customHeight="1" x14ac:dyDescent="0.25">
      <c r="A106" s="805"/>
      <c r="B106" s="831"/>
      <c r="C106" s="268" t="s">
        <v>619</v>
      </c>
      <c r="D106" s="407">
        <v>2471475882</v>
      </c>
      <c r="E106" s="226">
        <v>43035</v>
      </c>
      <c r="F106" s="226">
        <v>44185</v>
      </c>
      <c r="H106" s="268" t="s">
        <v>649</v>
      </c>
      <c r="I106" s="407">
        <v>1710141243.5599999</v>
      </c>
      <c r="J106" s="226">
        <v>42579</v>
      </c>
      <c r="K106" s="226">
        <v>43190</v>
      </c>
    </row>
    <row r="107" spans="1:11" s="144" customFormat="1" ht="38.25" customHeight="1" x14ac:dyDescent="0.25">
      <c r="A107" s="808">
        <v>15</v>
      </c>
      <c r="B107" s="829" t="s">
        <v>448</v>
      </c>
      <c r="C107" s="268" t="s">
        <v>648</v>
      </c>
      <c r="D107" s="407">
        <v>1500000000</v>
      </c>
      <c r="E107" s="226">
        <v>43042</v>
      </c>
      <c r="F107" s="226">
        <v>43407</v>
      </c>
    </row>
    <row r="108" spans="1:11" s="144" customFormat="1" ht="38.25" customHeight="1" x14ac:dyDescent="0.25">
      <c r="A108" s="805"/>
      <c r="B108" s="831"/>
      <c r="C108" s="268" t="s">
        <v>650</v>
      </c>
      <c r="D108" s="407">
        <v>2471475882</v>
      </c>
      <c r="E108" s="226">
        <v>43035</v>
      </c>
      <c r="F108" s="226">
        <v>44185</v>
      </c>
    </row>
    <row r="109" spans="1:11" s="144" customFormat="1" ht="38.25" customHeight="1" x14ac:dyDescent="0.25">
      <c r="A109" s="518">
        <v>16</v>
      </c>
      <c r="B109" s="517" t="s">
        <v>766</v>
      </c>
      <c r="C109" s="268" t="s">
        <v>796</v>
      </c>
      <c r="D109" s="407">
        <v>549395485.77999997</v>
      </c>
      <c r="E109" s="226">
        <v>43252</v>
      </c>
      <c r="F109" s="496" t="s">
        <v>168</v>
      </c>
    </row>
    <row r="110" spans="1:11" s="144" customFormat="1" ht="38.25" customHeight="1" x14ac:dyDescent="0.25">
      <c r="A110" s="519"/>
      <c r="B110" s="822" t="s">
        <v>928</v>
      </c>
      <c r="C110" s="268" t="s">
        <v>929</v>
      </c>
      <c r="D110" s="407">
        <v>40000000</v>
      </c>
      <c r="E110" s="226">
        <v>43286</v>
      </c>
      <c r="F110" s="496">
        <v>43524</v>
      </c>
    </row>
    <row r="111" spans="1:11" s="144" customFormat="1" ht="38.25" customHeight="1" x14ac:dyDescent="0.25">
      <c r="A111" s="519"/>
      <c r="B111" s="823"/>
      <c r="C111" s="268" t="s">
        <v>930</v>
      </c>
      <c r="D111" s="407">
        <v>40000000</v>
      </c>
      <c r="E111" s="226">
        <v>43286</v>
      </c>
      <c r="F111" s="496">
        <v>43524</v>
      </c>
    </row>
    <row r="112" spans="1:11" s="144" customFormat="1" ht="38.25" customHeight="1" x14ac:dyDescent="0.25">
      <c r="A112" s="519"/>
      <c r="B112" s="823"/>
      <c r="C112" s="268" t="s">
        <v>931</v>
      </c>
      <c r="D112" s="407">
        <v>125000000</v>
      </c>
      <c r="E112" s="226">
        <v>43651</v>
      </c>
      <c r="F112" s="496">
        <v>43524</v>
      </c>
    </row>
    <row r="113" spans="1:11" s="144" customFormat="1" ht="38.25" customHeight="1" x14ac:dyDescent="0.25">
      <c r="A113" s="519"/>
      <c r="B113" s="823"/>
      <c r="C113" s="268" t="s">
        <v>932</v>
      </c>
      <c r="D113" s="407">
        <v>30000000</v>
      </c>
      <c r="E113" s="226">
        <v>43651</v>
      </c>
      <c r="F113" s="496">
        <v>43524</v>
      </c>
    </row>
    <row r="114" spans="1:11" s="144" customFormat="1" ht="38.25" customHeight="1" x14ac:dyDescent="0.25">
      <c r="A114" s="519"/>
      <c r="B114" s="823"/>
      <c r="C114" s="268" t="s">
        <v>933</v>
      </c>
      <c r="D114" s="407">
        <v>70000000</v>
      </c>
      <c r="E114" s="226">
        <v>43651</v>
      </c>
      <c r="F114" s="496">
        <v>43524</v>
      </c>
    </row>
    <row r="115" spans="1:11" s="144" customFormat="1" ht="38.25" customHeight="1" x14ac:dyDescent="0.25">
      <c r="A115" s="519"/>
      <c r="B115" s="824"/>
      <c r="C115" s="268" t="s">
        <v>934</v>
      </c>
      <c r="D115" s="407">
        <v>40000000</v>
      </c>
      <c r="E115" s="226">
        <v>43651</v>
      </c>
      <c r="F115" s="496">
        <v>43524</v>
      </c>
    </row>
    <row r="116" spans="1:11" s="144" customFormat="1" ht="38.25" customHeight="1" x14ac:dyDescent="0.25">
      <c r="A116" s="518"/>
      <c r="B116" s="520" t="s">
        <v>924</v>
      </c>
      <c r="C116" s="268" t="s">
        <v>925</v>
      </c>
      <c r="D116" s="407">
        <v>22166663.399999999</v>
      </c>
      <c r="E116" s="226">
        <v>43329</v>
      </c>
      <c r="F116" s="496">
        <v>43524</v>
      </c>
    </row>
    <row r="117" spans="1:11" s="144" customFormat="1" ht="47.25" customHeight="1" x14ac:dyDescent="0.25">
      <c r="A117" s="494">
        <v>17</v>
      </c>
      <c r="B117" s="492" t="s">
        <v>637</v>
      </c>
      <c r="C117" s="268" t="s">
        <v>638</v>
      </c>
      <c r="D117" s="407">
        <v>6720290183.7299995</v>
      </c>
      <c r="E117" s="226">
        <v>43094</v>
      </c>
      <c r="F117" s="224" t="s">
        <v>639</v>
      </c>
    </row>
    <row r="118" spans="1:11" s="144" customFormat="1" ht="40.5" customHeight="1" x14ac:dyDescent="0.25">
      <c r="A118" s="495">
        <v>18</v>
      </c>
      <c r="B118" s="836" t="s">
        <v>794</v>
      </c>
      <c r="C118" s="268" t="s">
        <v>620</v>
      </c>
      <c r="D118" s="407">
        <v>1500000000</v>
      </c>
      <c r="E118" s="226">
        <v>43042</v>
      </c>
      <c r="F118" s="226">
        <v>43406</v>
      </c>
      <c r="H118" s="268" t="s">
        <v>617</v>
      </c>
      <c r="I118" s="407">
        <v>1710141243.5599999</v>
      </c>
      <c r="J118" s="226">
        <v>41996</v>
      </c>
      <c r="K118" s="226">
        <v>43190</v>
      </c>
    </row>
    <row r="119" spans="1:11" s="144" customFormat="1" ht="40.5" customHeight="1" x14ac:dyDescent="0.25">
      <c r="A119" s="818">
        <v>19</v>
      </c>
      <c r="B119" s="837"/>
      <c r="C119" s="268" t="s">
        <v>621</v>
      </c>
      <c r="D119" s="407">
        <v>200000000</v>
      </c>
      <c r="E119" s="226">
        <v>42884</v>
      </c>
      <c r="F119" s="226">
        <v>43465</v>
      </c>
    </row>
    <row r="120" spans="1:11" s="144" customFormat="1" ht="40.5" customHeight="1" x14ac:dyDescent="0.25">
      <c r="A120" s="832"/>
      <c r="B120" s="837"/>
      <c r="C120" s="268" t="s">
        <v>622</v>
      </c>
      <c r="D120" s="407">
        <v>1000000000</v>
      </c>
      <c r="E120" s="226">
        <v>42291</v>
      </c>
      <c r="F120" s="226">
        <v>44501</v>
      </c>
    </row>
    <row r="121" spans="1:11" s="144" customFormat="1" ht="40.5" customHeight="1" x14ac:dyDescent="0.25">
      <c r="A121" s="832"/>
      <c r="B121" s="837"/>
      <c r="C121" s="268" t="s">
        <v>623</v>
      </c>
      <c r="D121" s="407">
        <v>2471475882</v>
      </c>
      <c r="E121" s="226">
        <v>43035</v>
      </c>
      <c r="F121" s="226">
        <v>44185</v>
      </c>
    </row>
    <row r="122" spans="1:11" s="144" customFormat="1" ht="40.5" customHeight="1" x14ac:dyDescent="0.25">
      <c r="A122" s="832"/>
      <c r="B122" s="837"/>
      <c r="C122" s="268" t="s">
        <v>624</v>
      </c>
      <c r="D122" s="407">
        <v>200000000</v>
      </c>
      <c r="E122" s="226">
        <v>43018</v>
      </c>
      <c r="F122" s="226">
        <v>45208</v>
      </c>
    </row>
    <row r="123" spans="1:11" s="144" customFormat="1" ht="66.75" customHeight="1" x14ac:dyDescent="0.25">
      <c r="A123" s="832"/>
      <c r="B123" s="837"/>
      <c r="C123" s="268" t="s">
        <v>474</v>
      </c>
      <c r="D123" s="407">
        <v>220000000</v>
      </c>
      <c r="E123" s="226">
        <v>42887</v>
      </c>
      <c r="F123" s="226">
        <v>44196</v>
      </c>
    </row>
    <row r="124" spans="1:11" s="144" customFormat="1" ht="66.75" customHeight="1" x14ac:dyDescent="0.25">
      <c r="A124" s="832"/>
      <c r="B124" s="837"/>
      <c r="C124" s="268" t="s">
        <v>521</v>
      </c>
      <c r="D124" s="407">
        <v>66403314.200000003</v>
      </c>
      <c r="E124" s="226">
        <v>42964</v>
      </c>
      <c r="F124" s="226">
        <v>44425</v>
      </c>
    </row>
    <row r="125" spans="1:11" s="144" customFormat="1" ht="66.75" customHeight="1" x14ac:dyDescent="0.25">
      <c r="A125" s="832"/>
      <c r="B125" s="837"/>
      <c r="C125" s="268" t="s">
        <v>795</v>
      </c>
      <c r="D125" s="407">
        <v>2700000000</v>
      </c>
      <c r="E125" s="226">
        <v>43273</v>
      </c>
      <c r="F125" s="226">
        <v>44287</v>
      </c>
    </row>
    <row r="126" spans="1:11" s="144" customFormat="1" ht="66.75" customHeight="1" x14ac:dyDescent="0.25">
      <c r="A126" s="832"/>
      <c r="B126" s="837"/>
      <c r="C126" s="268" t="s">
        <v>920</v>
      </c>
      <c r="D126" s="407">
        <v>4650000000</v>
      </c>
      <c r="E126" s="226">
        <v>43335</v>
      </c>
      <c r="F126" s="226">
        <v>45809</v>
      </c>
    </row>
    <row r="127" spans="1:11" s="144" customFormat="1" ht="66.75" customHeight="1" x14ac:dyDescent="0.25">
      <c r="A127" s="832"/>
      <c r="B127" s="837"/>
      <c r="C127" s="268" t="s">
        <v>921</v>
      </c>
      <c r="D127" s="407">
        <v>650000000</v>
      </c>
      <c r="E127" s="226">
        <v>43335</v>
      </c>
      <c r="F127" s="226">
        <v>45161</v>
      </c>
    </row>
    <row r="128" spans="1:11" s="144" customFormat="1" ht="66.75" customHeight="1" x14ac:dyDescent="0.25">
      <c r="A128" s="832"/>
      <c r="B128" s="837"/>
      <c r="C128" s="268" t="s">
        <v>922</v>
      </c>
      <c r="D128" s="407">
        <v>345000000</v>
      </c>
      <c r="E128" s="226">
        <v>43286</v>
      </c>
      <c r="F128" s="226">
        <v>44620</v>
      </c>
    </row>
    <row r="129" spans="1:10" s="144" customFormat="1" ht="66.75" customHeight="1" x14ac:dyDescent="0.25">
      <c r="A129" s="832"/>
      <c r="B129" s="837"/>
      <c r="C129" s="268" t="s">
        <v>923</v>
      </c>
      <c r="D129" s="407">
        <v>250000000</v>
      </c>
      <c r="E129" s="226">
        <v>43320</v>
      </c>
      <c r="F129" s="226">
        <v>46242</v>
      </c>
    </row>
    <row r="130" spans="1:10" s="144" customFormat="1" ht="66" customHeight="1" x14ac:dyDescent="0.25">
      <c r="A130" s="819"/>
      <c r="B130" s="838"/>
      <c r="C130" s="268" t="s">
        <v>475</v>
      </c>
      <c r="D130" s="407">
        <v>59000000</v>
      </c>
      <c r="E130" s="226">
        <v>42887</v>
      </c>
      <c r="F130" s="226">
        <v>43921</v>
      </c>
    </row>
    <row r="131" spans="1:10" ht="24" customHeight="1" x14ac:dyDescent="0.25">
      <c r="A131" s="839" t="s">
        <v>109</v>
      </c>
      <c r="B131" s="840"/>
      <c r="C131" s="269"/>
      <c r="D131" s="174">
        <f>SUM(D8:D130)</f>
        <v>119212811653.87001</v>
      </c>
      <c r="E131" s="227"/>
      <c r="F131" s="227"/>
      <c r="I131" s="235">
        <f>SUM(I8:I130)</f>
        <v>6919939511.7999992</v>
      </c>
      <c r="J131" s="101" t="s">
        <v>726</v>
      </c>
    </row>
    <row r="132" spans="1:10" ht="15.75" x14ac:dyDescent="0.25">
      <c r="A132" s="265"/>
      <c r="B132" s="265"/>
      <c r="C132" s="266"/>
      <c r="D132" s="198"/>
      <c r="E132" s="222"/>
      <c r="F132" s="222"/>
    </row>
    <row r="133" spans="1:10" s="300" customFormat="1" ht="49.5" customHeight="1" x14ac:dyDescent="0.25">
      <c r="A133" s="264"/>
      <c r="B133" s="799" t="s">
        <v>564</v>
      </c>
      <c r="C133" s="799"/>
      <c r="D133" s="197"/>
      <c r="E133" s="501" t="s">
        <v>419</v>
      </c>
      <c r="F133" s="515"/>
    </row>
    <row r="134" spans="1:10" s="300" customFormat="1" ht="27" customHeight="1" x14ac:dyDescent="0.25">
      <c r="A134" s="264"/>
      <c r="B134" s="264"/>
      <c r="C134" s="514"/>
      <c r="D134" s="197"/>
      <c r="E134" s="515"/>
      <c r="F134" s="515"/>
    </row>
    <row r="135" spans="1:10" s="300" customFormat="1" ht="23.25" customHeight="1" x14ac:dyDescent="0.25">
      <c r="A135" s="264"/>
      <c r="B135" s="148" t="s">
        <v>86</v>
      </c>
      <c r="C135" s="506"/>
      <c r="D135" s="301"/>
      <c r="E135" s="501" t="s">
        <v>128</v>
      </c>
      <c r="F135" s="501"/>
      <c r="I135" s="300" t="s">
        <v>204</v>
      </c>
    </row>
    <row r="136" spans="1:10" ht="15.75" x14ac:dyDescent="0.25">
      <c r="A136" s="265"/>
      <c r="B136" s="493"/>
      <c r="C136" s="270"/>
      <c r="D136" s="200"/>
      <c r="E136" s="222"/>
      <c r="F136" s="222"/>
    </row>
    <row r="137" spans="1:10" ht="15.75" x14ac:dyDescent="0.25">
      <c r="A137" s="265"/>
      <c r="B137" s="265" t="s">
        <v>24</v>
      </c>
      <c r="C137" s="270"/>
      <c r="D137" s="200"/>
      <c r="E137" s="222"/>
      <c r="F137" s="222"/>
    </row>
  </sheetData>
  <autoFilter ref="A8:N131"/>
  <mergeCells count="28">
    <mergeCell ref="B133:C133"/>
    <mergeCell ref="A102:A103"/>
    <mergeCell ref="B102:B103"/>
    <mergeCell ref="A104:A106"/>
    <mergeCell ref="B104:B106"/>
    <mergeCell ref="A107:A108"/>
    <mergeCell ref="B107:B108"/>
    <mergeCell ref="A92:A93"/>
    <mergeCell ref="B92:B93"/>
    <mergeCell ref="B118:B130"/>
    <mergeCell ref="A119:A130"/>
    <mergeCell ref="A131:B131"/>
    <mergeCell ref="A81:A82"/>
    <mergeCell ref="B81:B82"/>
    <mergeCell ref="B110:B115"/>
    <mergeCell ref="C1:F1"/>
    <mergeCell ref="A3:F3"/>
    <mergeCell ref="A7:F7"/>
    <mergeCell ref="A9:A79"/>
    <mergeCell ref="B9:B79"/>
    <mergeCell ref="A94:A98"/>
    <mergeCell ref="B94:B95"/>
    <mergeCell ref="A99:A101"/>
    <mergeCell ref="B99:B101"/>
    <mergeCell ref="A84:A89"/>
    <mergeCell ref="B84:B89"/>
    <mergeCell ref="A90:A91"/>
    <mergeCell ref="B90:B91"/>
  </mergeCells>
  <pageMargins left="0.70866141732283472" right="0.70866141732283472" top="0.74803149606299213" bottom="0.74803149606299213" header="0.31496062992125984" footer="0.31496062992125984"/>
  <pageSetup paperSize="9" scale="3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workbookViewId="0">
      <selection activeCell="K32" sqref="K32:L32"/>
    </sheetView>
  </sheetViews>
  <sheetFormatPr defaultRowHeight="12.75" x14ac:dyDescent="0.2"/>
  <cols>
    <col min="1" max="1" width="1" style="172" customWidth="1"/>
    <col min="2" max="2" width="2" style="172" customWidth="1"/>
    <col min="3" max="3" width="11.28515625" style="172" customWidth="1"/>
    <col min="4" max="4" width="0.85546875" style="172" customWidth="1"/>
    <col min="5" max="5" width="1.42578125" style="172" customWidth="1"/>
    <col min="6" max="6" width="7.28515625" style="172" customWidth="1"/>
    <col min="7" max="7" width="2.140625" style="172" customWidth="1"/>
    <col min="8" max="8" width="3.42578125" style="172" customWidth="1"/>
    <col min="9" max="9" width="25.28515625" style="172" customWidth="1"/>
    <col min="10" max="10" width="0.140625" style="172" customWidth="1"/>
    <col min="11" max="11" width="0.42578125" style="172" customWidth="1"/>
    <col min="12" max="12" width="6.140625" style="172" customWidth="1"/>
    <col min="13" max="13" width="6" style="172" customWidth="1"/>
    <col min="14" max="14" width="8.5703125" style="172" customWidth="1"/>
    <col min="15" max="15" width="1.5703125" style="172" customWidth="1"/>
    <col min="16" max="16" width="3.28515625" style="172" customWidth="1"/>
    <col min="17" max="17" width="10.5703125" style="172" customWidth="1"/>
    <col min="18" max="18" width="15.140625" style="172" customWidth="1"/>
    <col min="19" max="19" width="1" style="172" customWidth="1"/>
    <col min="20" max="22" width="9.140625" style="445" customWidth="1"/>
    <col min="23" max="23" width="18.5703125" style="445" customWidth="1"/>
    <col min="24" max="256" width="9.140625" style="445" customWidth="1"/>
    <col min="257" max="257" width="1" style="445" customWidth="1"/>
    <col min="258" max="258" width="2" style="445" customWidth="1"/>
    <col min="259" max="259" width="11.28515625" style="445" customWidth="1"/>
    <col min="260" max="260" width="0.85546875" style="445" customWidth="1"/>
    <col min="261" max="261" width="1.42578125" style="445" customWidth="1"/>
    <col min="262" max="262" width="7.28515625" style="445" customWidth="1"/>
    <col min="263" max="263" width="2.140625" style="445" customWidth="1"/>
    <col min="264" max="264" width="3.42578125" style="445" customWidth="1"/>
    <col min="265" max="265" width="25.28515625" style="445" customWidth="1"/>
    <col min="266" max="266" width="0.140625" style="445" customWidth="1"/>
    <col min="267" max="267" width="0.42578125" style="445" customWidth="1"/>
    <col min="268" max="268" width="6.140625" style="445" customWidth="1"/>
    <col min="269" max="269" width="6" style="445" customWidth="1"/>
    <col min="270" max="270" width="8.5703125" style="445" customWidth="1"/>
    <col min="271" max="271" width="1.5703125" style="445" customWidth="1"/>
    <col min="272" max="272" width="3.28515625" style="445" customWidth="1"/>
    <col min="273" max="273" width="10.5703125" style="445" customWidth="1"/>
    <col min="274" max="274" width="15.140625" style="445" customWidth="1"/>
    <col min="275" max="275" width="1" style="445" customWidth="1"/>
    <col min="276" max="512" width="9.140625" style="445" customWidth="1"/>
    <col min="513" max="513" width="1" style="445" customWidth="1"/>
    <col min="514" max="514" width="2" style="445" customWidth="1"/>
    <col min="515" max="515" width="11.28515625" style="445" customWidth="1"/>
    <col min="516" max="516" width="0.85546875" style="445" customWidth="1"/>
    <col min="517" max="517" width="1.42578125" style="445" customWidth="1"/>
    <col min="518" max="518" width="7.28515625" style="445" customWidth="1"/>
    <col min="519" max="519" width="2.140625" style="445" customWidth="1"/>
    <col min="520" max="520" width="3.42578125" style="445" customWidth="1"/>
    <col min="521" max="521" width="25.28515625" style="445" customWidth="1"/>
    <col min="522" max="522" width="0.140625" style="445" customWidth="1"/>
    <col min="523" max="523" width="0.42578125" style="445" customWidth="1"/>
    <col min="524" max="524" width="6.140625" style="445" customWidth="1"/>
    <col min="525" max="525" width="6" style="445" customWidth="1"/>
    <col min="526" max="526" width="8.5703125" style="445" customWidth="1"/>
    <col min="527" max="527" width="1.5703125" style="445" customWidth="1"/>
    <col min="528" max="528" width="3.28515625" style="445" customWidth="1"/>
    <col min="529" max="529" width="10.5703125" style="445" customWidth="1"/>
    <col min="530" max="530" width="15.140625" style="445" customWidth="1"/>
    <col min="531" max="531" width="1" style="445" customWidth="1"/>
    <col min="532" max="768" width="9.140625" style="445" customWidth="1"/>
    <col min="769" max="769" width="1" style="445" customWidth="1"/>
    <col min="770" max="770" width="2" style="445" customWidth="1"/>
    <col min="771" max="771" width="11.28515625" style="445" customWidth="1"/>
    <col min="772" max="772" width="0.85546875" style="445" customWidth="1"/>
    <col min="773" max="773" width="1.42578125" style="445" customWidth="1"/>
    <col min="774" max="774" width="7.28515625" style="445" customWidth="1"/>
    <col min="775" max="775" width="2.140625" style="445" customWidth="1"/>
    <col min="776" max="776" width="3.42578125" style="445" customWidth="1"/>
    <col min="777" max="777" width="25.28515625" style="445" customWidth="1"/>
    <col min="778" max="778" width="0.140625" style="445" customWidth="1"/>
    <col min="779" max="779" width="0.42578125" style="445" customWidth="1"/>
    <col min="780" max="780" width="6.140625" style="445" customWidth="1"/>
    <col min="781" max="781" width="6" style="445" customWidth="1"/>
    <col min="782" max="782" width="8.5703125" style="445" customWidth="1"/>
    <col min="783" max="783" width="1.5703125" style="445" customWidth="1"/>
    <col min="784" max="784" width="3.28515625" style="445" customWidth="1"/>
    <col min="785" max="785" width="10.5703125" style="445" customWidth="1"/>
    <col min="786" max="786" width="15.140625" style="445" customWidth="1"/>
    <col min="787" max="787" width="1" style="445" customWidth="1"/>
    <col min="788" max="1024" width="9.140625" style="445" customWidth="1"/>
    <col min="1025" max="1025" width="1" style="445" customWidth="1"/>
    <col min="1026" max="1026" width="2" style="445" customWidth="1"/>
    <col min="1027" max="1027" width="11.28515625" style="445" customWidth="1"/>
    <col min="1028" max="1028" width="0.85546875" style="445" customWidth="1"/>
    <col min="1029" max="1029" width="1.42578125" style="445" customWidth="1"/>
    <col min="1030" max="1030" width="7.28515625" style="445" customWidth="1"/>
    <col min="1031" max="1031" width="2.140625" style="445" customWidth="1"/>
    <col min="1032" max="1032" width="3.42578125" style="445" customWidth="1"/>
    <col min="1033" max="1033" width="25.28515625" style="445" customWidth="1"/>
    <col min="1034" max="1034" width="0.140625" style="445" customWidth="1"/>
    <col min="1035" max="1035" width="0.42578125" style="445" customWidth="1"/>
    <col min="1036" max="1036" width="6.140625" style="445" customWidth="1"/>
    <col min="1037" max="1037" width="6" style="445" customWidth="1"/>
    <col min="1038" max="1038" width="8.5703125" style="445" customWidth="1"/>
    <col min="1039" max="1039" width="1.5703125" style="445" customWidth="1"/>
    <col min="1040" max="1040" width="3.28515625" style="445" customWidth="1"/>
    <col min="1041" max="1041" width="10.5703125" style="445" customWidth="1"/>
    <col min="1042" max="1042" width="15.140625" style="445" customWidth="1"/>
    <col min="1043" max="1043" width="1" style="445" customWidth="1"/>
    <col min="1044" max="1280" width="9.140625" style="445" customWidth="1"/>
    <col min="1281" max="1281" width="1" style="445" customWidth="1"/>
    <col min="1282" max="1282" width="2" style="445" customWidth="1"/>
    <col min="1283" max="1283" width="11.28515625" style="445" customWidth="1"/>
    <col min="1284" max="1284" width="0.85546875" style="445" customWidth="1"/>
    <col min="1285" max="1285" width="1.42578125" style="445" customWidth="1"/>
    <col min="1286" max="1286" width="7.28515625" style="445" customWidth="1"/>
    <col min="1287" max="1287" width="2.140625" style="445" customWidth="1"/>
    <col min="1288" max="1288" width="3.42578125" style="445" customWidth="1"/>
    <col min="1289" max="1289" width="25.28515625" style="445" customWidth="1"/>
    <col min="1290" max="1290" width="0.140625" style="445" customWidth="1"/>
    <col min="1291" max="1291" width="0.42578125" style="445" customWidth="1"/>
    <col min="1292" max="1292" width="6.140625" style="445" customWidth="1"/>
    <col min="1293" max="1293" width="6" style="445" customWidth="1"/>
    <col min="1294" max="1294" width="8.5703125" style="445" customWidth="1"/>
    <col min="1295" max="1295" width="1.5703125" style="445" customWidth="1"/>
    <col min="1296" max="1296" width="3.28515625" style="445" customWidth="1"/>
    <col min="1297" max="1297" width="10.5703125" style="445" customWidth="1"/>
    <col min="1298" max="1298" width="15.140625" style="445" customWidth="1"/>
    <col min="1299" max="1299" width="1" style="445" customWidth="1"/>
    <col min="1300" max="1536" width="9.140625" style="445" customWidth="1"/>
    <col min="1537" max="1537" width="1" style="445" customWidth="1"/>
    <col min="1538" max="1538" width="2" style="445" customWidth="1"/>
    <col min="1539" max="1539" width="11.28515625" style="445" customWidth="1"/>
    <col min="1540" max="1540" width="0.85546875" style="445" customWidth="1"/>
    <col min="1541" max="1541" width="1.42578125" style="445" customWidth="1"/>
    <col min="1542" max="1542" width="7.28515625" style="445" customWidth="1"/>
    <col min="1543" max="1543" width="2.140625" style="445" customWidth="1"/>
    <col min="1544" max="1544" width="3.42578125" style="445" customWidth="1"/>
    <col min="1545" max="1545" width="25.28515625" style="445" customWidth="1"/>
    <col min="1546" max="1546" width="0.140625" style="445" customWidth="1"/>
    <col min="1547" max="1547" width="0.42578125" style="445" customWidth="1"/>
    <col min="1548" max="1548" width="6.140625" style="445" customWidth="1"/>
    <col min="1549" max="1549" width="6" style="445" customWidth="1"/>
    <col min="1550" max="1550" width="8.5703125" style="445" customWidth="1"/>
    <col min="1551" max="1551" width="1.5703125" style="445" customWidth="1"/>
    <col min="1552" max="1552" width="3.28515625" style="445" customWidth="1"/>
    <col min="1553" max="1553" width="10.5703125" style="445" customWidth="1"/>
    <col min="1554" max="1554" width="15.140625" style="445" customWidth="1"/>
    <col min="1555" max="1555" width="1" style="445" customWidth="1"/>
    <col min="1556" max="1792" width="9.140625" style="445" customWidth="1"/>
    <col min="1793" max="1793" width="1" style="445" customWidth="1"/>
    <col min="1794" max="1794" width="2" style="445" customWidth="1"/>
    <col min="1795" max="1795" width="11.28515625" style="445" customWidth="1"/>
    <col min="1796" max="1796" width="0.85546875" style="445" customWidth="1"/>
    <col min="1797" max="1797" width="1.42578125" style="445" customWidth="1"/>
    <col min="1798" max="1798" width="7.28515625" style="445" customWidth="1"/>
    <col min="1799" max="1799" width="2.140625" style="445" customWidth="1"/>
    <col min="1800" max="1800" width="3.42578125" style="445" customWidth="1"/>
    <col min="1801" max="1801" width="25.28515625" style="445" customWidth="1"/>
    <col min="1802" max="1802" width="0.140625" style="445" customWidth="1"/>
    <col min="1803" max="1803" width="0.42578125" style="445" customWidth="1"/>
    <col min="1804" max="1804" width="6.140625" style="445" customWidth="1"/>
    <col min="1805" max="1805" width="6" style="445" customWidth="1"/>
    <col min="1806" max="1806" width="8.5703125" style="445" customWidth="1"/>
    <col min="1807" max="1807" width="1.5703125" style="445" customWidth="1"/>
    <col min="1808" max="1808" width="3.28515625" style="445" customWidth="1"/>
    <col min="1809" max="1809" width="10.5703125" style="445" customWidth="1"/>
    <col min="1810" max="1810" width="15.140625" style="445" customWidth="1"/>
    <col min="1811" max="1811" width="1" style="445" customWidth="1"/>
    <col min="1812" max="2048" width="9.140625" style="445" customWidth="1"/>
    <col min="2049" max="2049" width="1" style="445" customWidth="1"/>
    <col min="2050" max="2050" width="2" style="445" customWidth="1"/>
    <col min="2051" max="2051" width="11.28515625" style="445" customWidth="1"/>
    <col min="2052" max="2052" width="0.85546875" style="445" customWidth="1"/>
    <col min="2053" max="2053" width="1.42578125" style="445" customWidth="1"/>
    <col min="2054" max="2054" width="7.28515625" style="445" customWidth="1"/>
    <col min="2055" max="2055" width="2.140625" style="445" customWidth="1"/>
    <col min="2056" max="2056" width="3.42578125" style="445" customWidth="1"/>
    <col min="2057" max="2057" width="25.28515625" style="445" customWidth="1"/>
    <col min="2058" max="2058" width="0.140625" style="445" customWidth="1"/>
    <col min="2059" max="2059" width="0.42578125" style="445" customWidth="1"/>
    <col min="2060" max="2060" width="6.140625" style="445" customWidth="1"/>
    <col min="2061" max="2061" width="6" style="445" customWidth="1"/>
    <col min="2062" max="2062" width="8.5703125" style="445" customWidth="1"/>
    <col min="2063" max="2063" width="1.5703125" style="445" customWidth="1"/>
    <col min="2064" max="2064" width="3.28515625" style="445" customWidth="1"/>
    <col min="2065" max="2065" width="10.5703125" style="445" customWidth="1"/>
    <col min="2066" max="2066" width="15.140625" style="445" customWidth="1"/>
    <col min="2067" max="2067" width="1" style="445" customWidth="1"/>
    <col min="2068" max="2304" width="9.140625" style="445" customWidth="1"/>
    <col min="2305" max="2305" width="1" style="445" customWidth="1"/>
    <col min="2306" max="2306" width="2" style="445" customWidth="1"/>
    <col min="2307" max="2307" width="11.28515625" style="445" customWidth="1"/>
    <col min="2308" max="2308" width="0.85546875" style="445" customWidth="1"/>
    <col min="2309" max="2309" width="1.42578125" style="445" customWidth="1"/>
    <col min="2310" max="2310" width="7.28515625" style="445" customWidth="1"/>
    <col min="2311" max="2311" width="2.140625" style="445" customWidth="1"/>
    <col min="2312" max="2312" width="3.42578125" style="445" customWidth="1"/>
    <col min="2313" max="2313" width="25.28515625" style="445" customWidth="1"/>
    <col min="2314" max="2314" width="0.140625" style="445" customWidth="1"/>
    <col min="2315" max="2315" width="0.42578125" style="445" customWidth="1"/>
    <col min="2316" max="2316" width="6.140625" style="445" customWidth="1"/>
    <col min="2317" max="2317" width="6" style="445" customWidth="1"/>
    <col min="2318" max="2318" width="8.5703125" style="445" customWidth="1"/>
    <col min="2319" max="2319" width="1.5703125" style="445" customWidth="1"/>
    <col min="2320" max="2320" width="3.28515625" style="445" customWidth="1"/>
    <col min="2321" max="2321" width="10.5703125" style="445" customWidth="1"/>
    <col min="2322" max="2322" width="15.140625" style="445" customWidth="1"/>
    <col min="2323" max="2323" width="1" style="445" customWidth="1"/>
    <col min="2324" max="2560" width="9.140625" style="445" customWidth="1"/>
    <col min="2561" max="2561" width="1" style="445" customWidth="1"/>
    <col min="2562" max="2562" width="2" style="445" customWidth="1"/>
    <col min="2563" max="2563" width="11.28515625" style="445" customWidth="1"/>
    <col min="2564" max="2564" width="0.85546875" style="445" customWidth="1"/>
    <col min="2565" max="2565" width="1.42578125" style="445" customWidth="1"/>
    <col min="2566" max="2566" width="7.28515625" style="445" customWidth="1"/>
    <col min="2567" max="2567" width="2.140625" style="445" customWidth="1"/>
    <col min="2568" max="2568" width="3.42578125" style="445" customWidth="1"/>
    <col min="2569" max="2569" width="25.28515625" style="445" customWidth="1"/>
    <col min="2570" max="2570" width="0.140625" style="445" customWidth="1"/>
    <col min="2571" max="2571" width="0.42578125" style="445" customWidth="1"/>
    <col min="2572" max="2572" width="6.140625" style="445" customWidth="1"/>
    <col min="2573" max="2573" width="6" style="445" customWidth="1"/>
    <col min="2574" max="2574" width="8.5703125" style="445" customWidth="1"/>
    <col min="2575" max="2575" width="1.5703125" style="445" customWidth="1"/>
    <col min="2576" max="2576" width="3.28515625" style="445" customWidth="1"/>
    <col min="2577" max="2577" width="10.5703125" style="445" customWidth="1"/>
    <col min="2578" max="2578" width="15.140625" style="445" customWidth="1"/>
    <col min="2579" max="2579" width="1" style="445" customWidth="1"/>
    <col min="2580" max="2816" width="9.140625" style="445" customWidth="1"/>
    <col min="2817" max="2817" width="1" style="445" customWidth="1"/>
    <col min="2818" max="2818" width="2" style="445" customWidth="1"/>
    <col min="2819" max="2819" width="11.28515625" style="445" customWidth="1"/>
    <col min="2820" max="2820" width="0.85546875" style="445" customWidth="1"/>
    <col min="2821" max="2821" width="1.42578125" style="445" customWidth="1"/>
    <col min="2822" max="2822" width="7.28515625" style="445" customWidth="1"/>
    <col min="2823" max="2823" width="2.140625" style="445" customWidth="1"/>
    <col min="2824" max="2824" width="3.42578125" style="445" customWidth="1"/>
    <col min="2825" max="2825" width="25.28515625" style="445" customWidth="1"/>
    <col min="2826" max="2826" width="0.140625" style="445" customWidth="1"/>
    <col min="2827" max="2827" width="0.42578125" style="445" customWidth="1"/>
    <col min="2828" max="2828" width="6.140625" style="445" customWidth="1"/>
    <col min="2829" max="2829" width="6" style="445" customWidth="1"/>
    <col min="2830" max="2830" width="8.5703125" style="445" customWidth="1"/>
    <col min="2831" max="2831" width="1.5703125" style="445" customWidth="1"/>
    <col min="2832" max="2832" width="3.28515625" style="445" customWidth="1"/>
    <col min="2833" max="2833" width="10.5703125" style="445" customWidth="1"/>
    <col min="2834" max="2834" width="15.140625" style="445" customWidth="1"/>
    <col min="2835" max="2835" width="1" style="445" customWidth="1"/>
    <col min="2836" max="3072" width="9.140625" style="445" customWidth="1"/>
    <col min="3073" max="3073" width="1" style="445" customWidth="1"/>
    <col min="3074" max="3074" width="2" style="445" customWidth="1"/>
    <col min="3075" max="3075" width="11.28515625" style="445" customWidth="1"/>
    <col min="3076" max="3076" width="0.85546875" style="445" customWidth="1"/>
    <col min="3077" max="3077" width="1.42578125" style="445" customWidth="1"/>
    <col min="3078" max="3078" width="7.28515625" style="445" customWidth="1"/>
    <col min="3079" max="3079" width="2.140625" style="445" customWidth="1"/>
    <col min="3080" max="3080" width="3.42578125" style="445" customWidth="1"/>
    <col min="3081" max="3081" width="25.28515625" style="445" customWidth="1"/>
    <col min="3082" max="3082" width="0.140625" style="445" customWidth="1"/>
    <col min="3083" max="3083" width="0.42578125" style="445" customWidth="1"/>
    <col min="3084" max="3084" width="6.140625" style="445" customWidth="1"/>
    <col min="3085" max="3085" width="6" style="445" customWidth="1"/>
    <col min="3086" max="3086" width="8.5703125" style="445" customWidth="1"/>
    <col min="3087" max="3087" width="1.5703125" style="445" customWidth="1"/>
    <col min="3088" max="3088" width="3.28515625" style="445" customWidth="1"/>
    <col min="3089" max="3089" width="10.5703125" style="445" customWidth="1"/>
    <col min="3090" max="3090" width="15.140625" style="445" customWidth="1"/>
    <col min="3091" max="3091" width="1" style="445" customWidth="1"/>
    <col min="3092" max="3328" width="9.140625" style="445" customWidth="1"/>
    <col min="3329" max="3329" width="1" style="445" customWidth="1"/>
    <col min="3330" max="3330" width="2" style="445" customWidth="1"/>
    <col min="3331" max="3331" width="11.28515625" style="445" customWidth="1"/>
    <col min="3332" max="3332" width="0.85546875" style="445" customWidth="1"/>
    <col min="3333" max="3333" width="1.42578125" style="445" customWidth="1"/>
    <col min="3334" max="3334" width="7.28515625" style="445" customWidth="1"/>
    <col min="3335" max="3335" width="2.140625" style="445" customWidth="1"/>
    <col min="3336" max="3336" width="3.42578125" style="445" customWidth="1"/>
    <col min="3337" max="3337" width="25.28515625" style="445" customWidth="1"/>
    <col min="3338" max="3338" width="0.140625" style="445" customWidth="1"/>
    <col min="3339" max="3339" width="0.42578125" style="445" customWidth="1"/>
    <col min="3340" max="3340" width="6.140625" style="445" customWidth="1"/>
    <col min="3341" max="3341" width="6" style="445" customWidth="1"/>
    <col min="3342" max="3342" width="8.5703125" style="445" customWidth="1"/>
    <col min="3343" max="3343" width="1.5703125" style="445" customWidth="1"/>
    <col min="3344" max="3344" width="3.28515625" style="445" customWidth="1"/>
    <col min="3345" max="3345" width="10.5703125" style="445" customWidth="1"/>
    <col min="3346" max="3346" width="15.140625" style="445" customWidth="1"/>
    <col min="3347" max="3347" width="1" style="445" customWidth="1"/>
    <col min="3348" max="3584" width="9.140625" style="445" customWidth="1"/>
    <col min="3585" max="3585" width="1" style="445" customWidth="1"/>
    <col min="3586" max="3586" width="2" style="445" customWidth="1"/>
    <col min="3587" max="3587" width="11.28515625" style="445" customWidth="1"/>
    <col min="3588" max="3588" width="0.85546875" style="445" customWidth="1"/>
    <col min="3589" max="3589" width="1.42578125" style="445" customWidth="1"/>
    <col min="3590" max="3590" width="7.28515625" style="445" customWidth="1"/>
    <col min="3591" max="3591" width="2.140625" style="445" customWidth="1"/>
    <col min="3592" max="3592" width="3.42578125" style="445" customWidth="1"/>
    <col min="3593" max="3593" width="25.28515625" style="445" customWidth="1"/>
    <col min="3594" max="3594" width="0.140625" style="445" customWidth="1"/>
    <col min="3595" max="3595" width="0.42578125" style="445" customWidth="1"/>
    <col min="3596" max="3596" width="6.140625" style="445" customWidth="1"/>
    <col min="3597" max="3597" width="6" style="445" customWidth="1"/>
    <col min="3598" max="3598" width="8.5703125" style="445" customWidth="1"/>
    <col min="3599" max="3599" width="1.5703125" style="445" customWidth="1"/>
    <col min="3600" max="3600" width="3.28515625" style="445" customWidth="1"/>
    <col min="3601" max="3601" width="10.5703125" style="445" customWidth="1"/>
    <col min="3602" max="3602" width="15.140625" style="445" customWidth="1"/>
    <col min="3603" max="3603" width="1" style="445" customWidth="1"/>
    <col min="3604" max="3840" width="9.140625" style="445" customWidth="1"/>
    <col min="3841" max="3841" width="1" style="445" customWidth="1"/>
    <col min="3842" max="3842" width="2" style="445" customWidth="1"/>
    <col min="3843" max="3843" width="11.28515625" style="445" customWidth="1"/>
    <col min="3844" max="3844" width="0.85546875" style="445" customWidth="1"/>
    <col min="3845" max="3845" width="1.42578125" style="445" customWidth="1"/>
    <col min="3846" max="3846" width="7.28515625" style="445" customWidth="1"/>
    <col min="3847" max="3847" width="2.140625" style="445" customWidth="1"/>
    <col min="3848" max="3848" width="3.42578125" style="445" customWidth="1"/>
    <col min="3849" max="3849" width="25.28515625" style="445" customWidth="1"/>
    <col min="3850" max="3850" width="0.140625" style="445" customWidth="1"/>
    <col min="3851" max="3851" width="0.42578125" style="445" customWidth="1"/>
    <col min="3852" max="3852" width="6.140625" style="445" customWidth="1"/>
    <col min="3853" max="3853" width="6" style="445" customWidth="1"/>
    <col min="3854" max="3854" width="8.5703125" style="445" customWidth="1"/>
    <col min="3855" max="3855" width="1.5703125" style="445" customWidth="1"/>
    <col min="3856" max="3856" width="3.28515625" style="445" customWidth="1"/>
    <col min="3857" max="3857" width="10.5703125" style="445" customWidth="1"/>
    <col min="3858" max="3858" width="15.140625" style="445" customWidth="1"/>
    <col min="3859" max="3859" width="1" style="445" customWidth="1"/>
    <col min="3860" max="4096" width="9.140625" style="445" customWidth="1"/>
    <col min="4097" max="4097" width="1" style="445" customWidth="1"/>
    <col min="4098" max="4098" width="2" style="445" customWidth="1"/>
    <col min="4099" max="4099" width="11.28515625" style="445" customWidth="1"/>
    <col min="4100" max="4100" width="0.85546875" style="445" customWidth="1"/>
    <col min="4101" max="4101" width="1.42578125" style="445" customWidth="1"/>
    <col min="4102" max="4102" width="7.28515625" style="445" customWidth="1"/>
    <col min="4103" max="4103" width="2.140625" style="445" customWidth="1"/>
    <col min="4104" max="4104" width="3.42578125" style="445" customWidth="1"/>
    <col min="4105" max="4105" width="25.28515625" style="445" customWidth="1"/>
    <col min="4106" max="4106" width="0.140625" style="445" customWidth="1"/>
    <col min="4107" max="4107" width="0.42578125" style="445" customWidth="1"/>
    <col min="4108" max="4108" width="6.140625" style="445" customWidth="1"/>
    <col min="4109" max="4109" width="6" style="445" customWidth="1"/>
    <col min="4110" max="4110" width="8.5703125" style="445" customWidth="1"/>
    <col min="4111" max="4111" width="1.5703125" style="445" customWidth="1"/>
    <col min="4112" max="4112" width="3.28515625" style="445" customWidth="1"/>
    <col min="4113" max="4113" width="10.5703125" style="445" customWidth="1"/>
    <col min="4114" max="4114" width="15.140625" style="445" customWidth="1"/>
    <col min="4115" max="4115" width="1" style="445" customWidth="1"/>
    <col min="4116" max="4352" width="9.140625" style="445" customWidth="1"/>
    <col min="4353" max="4353" width="1" style="445" customWidth="1"/>
    <col min="4354" max="4354" width="2" style="445" customWidth="1"/>
    <col min="4355" max="4355" width="11.28515625" style="445" customWidth="1"/>
    <col min="4356" max="4356" width="0.85546875" style="445" customWidth="1"/>
    <col min="4357" max="4357" width="1.42578125" style="445" customWidth="1"/>
    <col min="4358" max="4358" width="7.28515625" style="445" customWidth="1"/>
    <col min="4359" max="4359" width="2.140625" style="445" customWidth="1"/>
    <col min="4360" max="4360" width="3.42578125" style="445" customWidth="1"/>
    <col min="4361" max="4361" width="25.28515625" style="445" customWidth="1"/>
    <col min="4362" max="4362" width="0.140625" style="445" customWidth="1"/>
    <col min="4363" max="4363" width="0.42578125" style="445" customWidth="1"/>
    <col min="4364" max="4364" width="6.140625" style="445" customWidth="1"/>
    <col min="4365" max="4365" width="6" style="445" customWidth="1"/>
    <col min="4366" max="4366" width="8.5703125" style="445" customWidth="1"/>
    <col min="4367" max="4367" width="1.5703125" style="445" customWidth="1"/>
    <col min="4368" max="4368" width="3.28515625" style="445" customWidth="1"/>
    <col min="4369" max="4369" width="10.5703125" style="445" customWidth="1"/>
    <col min="4370" max="4370" width="15.140625" style="445" customWidth="1"/>
    <col min="4371" max="4371" width="1" style="445" customWidth="1"/>
    <col min="4372" max="4608" width="9.140625" style="445" customWidth="1"/>
    <col min="4609" max="4609" width="1" style="445" customWidth="1"/>
    <col min="4610" max="4610" width="2" style="445" customWidth="1"/>
    <col min="4611" max="4611" width="11.28515625" style="445" customWidth="1"/>
    <col min="4612" max="4612" width="0.85546875" style="445" customWidth="1"/>
    <col min="4613" max="4613" width="1.42578125" style="445" customWidth="1"/>
    <col min="4614" max="4614" width="7.28515625" style="445" customWidth="1"/>
    <col min="4615" max="4615" width="2.140625" style="445" customWidth="1"/>
    <col min="4616" max="4616" width="3.42578125" style="445" customWidth="1"/>
    <col min="4617" max="4617" width="25.28515625" style="445" customWidth="1"/>
    <col min="4618" max="4618" width="0.140625" style="445" customWidth="1"/>
    <col min="4619" max="4619" width="0.42578125" style="445" customWidth="1"/>
    <col min="4620" max="4620" width="6.140625" style="445" customWidth="1"/>
    <col min="4621" max="4621" width="6" style="445" customWidth="1"/>
    <col min="4622" max="4622" width="8.5703125" style="445" customWidth="1"/>
    <col min="4623" max="4623" width="1.5703125" style="445" customWidth="1"/>
    <col min="4624" max="4624" width="3.28515625" style="445" customWidth="1"/>
    <col min="4625" max="4625" width="10.5703125" style="445" customWidth="1"/>
    <col min="4626" max="4626" width="15.140625" style="445" customWidth="1"/>
    <col min="4627" max="4627" width="1" style="445" customWidth="1"/>
    <col min="4628" max="4864" width="9.140625" style="445" customWidth="1"/>
    <col min="4865" max="4865" width="1" style="445" customWidth="1"/>
    <col min="4866" max="4866" width="2" style="445" customWidth="1"/>
    <col min="4867" max="4867" width="11.28515625" style="445" customWidth="1"/>
    <col min="4868" max="4868" width="0.85546875" style="445" customWidth="1"/>
    <col min="4869" max="4869" width="1.42578125" style="445" customWidth="1"/>
    <col min="4870" max="4870" width="7.28515625" style="445" customWidth="1"/>
    <col min="4871" max="4871" width="2.140625" style="445" customWidth="1"/>
    <col min="4872" max="4872" width="3.42578125" style="445" customWidth="1"/>
    <col min="4873" max="4873" width="25.28515625" style="445" customWidth="1"/>
    <col min="4874" max="4874" width="0.140625" style="445" customWidth="1"/>
    <col min="4875" max="4875" width="0.42578125" style="445" customWidth="1"/>
    <col min="4876" max="4876" width="6.140625" style="445" customWidth="1"/>
    <col min="4877" max="4877" width="6" style="445" customWidth="1"/>
    <col min="4878" max="4878" width="8.5703125" style="445" customWidth="1"/>
    <col min="4879" max="4879" width="1.5703125" style="445" customWidth="1"/>
    <col min="4880" max="4880" width="3.28515625" style="445" customWidth="1"/>
    <col min="4881" max="4881" width="10.5703125" style="445" customWidth="1"/>
    <col min="4882" max="4882" width="15.140625" style="445" customWidth="1"/>
    <col min="4883" max="4883" width="1" style="445" customWidth="1"/>
    <col min="4884" max="5120" width="9.140625" style="445" customWidth="1"/>
    <col min="5121" max="5121" width="1" style="445" customWidth="1"/>
    <col min="5122" max="5122" width="2" style="445" customWidth="1"/>
    <col min="5123" max="5123" width="11.28515625" style="445" customWidth="1"/>
    <col min="5124" max="5124" width="0.85546875" style="445" customWidth="1"/>
    <col min="5125" max="5125" width="1.42578125" style="445" customWidth="1"/>
    <col min="5126" max="5126" width="7.28515625" style="445" customWidth="1"/>
    <col min="5127" max="5127" width="2.140625" style="445" customWidth="1"/>
    <col min="5128" max="5128" width="3.42578125" style="445" customWidth="1"/>
    <col min="5129" max="5129" width="25.28515625" style="445" customWidth="1"/>
    <col min="5130" max="5130" width="0.140625" style="445" customWidth="1"/>
    <col min="5131" max="5131" width="0.42578125" style="445" customWidth="1"/>
    <col min="5132" max="5132" width="6.140625" style="445" customWidth="1"/>
    <col min="5133" max="5133" width="6" style="445" customWidth="1"/>
    <col min="5134" max="5134" width="8.5703125" style="445" customWidth="1"/>
    <col min="5135" max="5135" width="1.5703125" style="445" customWidth="1"/>
    <col min="5136" max="5136" width="3.28515625" style="445" customWidth="1"/>
    <col min="5137" max="5137" width="10.5703125" style="445" customWidth="1"/>
    <col min="5138" max="5138" width="15.140625" style="445" customWidth="1"/>
    <col min="5139" max="5139" width="1" style="445" customWidth="1"/>
    <col min="5140" max="5376" width="9.140625" style="445" customWidth="1"/>
    <col min="5377" max="5377" width="1" style="445" customWidth="1"/>
    <col min="5378" max="5378" width="2" style="445" customWidth="1"/>
    <col min="5379" max="5379" width="11.28515625" style="445" customWidth="1"/>
    <col min="5380" max="5380" width="0.85546875" style="445" customWidth="1"/>
    <col min="5381" max="5381" width="1.42578125" style="445" customWidth="1"/>
    <col min="5382" max="5382" width="7.28515625" style="445" customWidth="1"/>
    <col min="5383" max="5383" width="2.140625" style="445" customWidth="1"/>
    <col min="5384" max="5384" width="3.42578125" style="445" customWidth="1"/>
    <col min="5385" max="5385" width="25.28515625" style="445" customWidth="1"/>
    <col min="5386" max="5386" width="0.140625" style="445" customWidth="1"/>
    <col min="5387" max="5387" width="0.42578125" style="445" customWidth="1"/>
    <col min="5388" max="5388" width="6.140625" style="445" customWidth="1"/>
    <col min="5389" max="5389" width="6" style="445" customWidth="1"/>
    <col min="5390" max="5390" width="8.5703125" style="445" customWidth="1"/>
    <col min="5391" max="5391" width="1.5703125" style="445" customWidth="1"/>
    <col min="5392" max="5392" width="3.28515625" style="445" customWidth="1"/>
    <col min="5393" max="5393" width="10.5703125" style="445" customWidth="1"/>
    <col min="5394" max="5394" width="15.140625" style="445" customWidth="1"/>
    <col min="5395" max="5395" width="1" style="445" customWidth="1"/>
    <col min="5396" max="5632" width="9.140625" style="445" customWidth="1"/>
    <col min="5633" max="5633" width="1" style="445" customWidth="1"/>
    <col min="5634" max="5634" width="2" style="445" customWidth="1"/>
    <col min="5635" max="5635" width="11.28515625" style="445" customWidth="1"/>
    <col min="5636" max="5636" width="0.85546875" style="445" customWidth="1"/>
    <col min="5637" max="5637" width="1.42578125" style="445" customWidth="1"/>
    <col min="5638" max="5638" width="7.28515625" style="445" customWidth="1"/>
    <col min="5639" max="5639" width="2.140625" style="445" customWidth="1"/>
    <col min="5640" max="5640" width="3.42578125" style="445" customWidth="1"/>
    <col min="5641" max="5641" width="25.28515625" style="445" customWidth="1"/>
    <col min="5642" max="5642" width="0.140625" style="445" customWidth="1"/>
    <col min="5643" max="5643" width="0.42578125" style="445" customWidth="1"/>
    <col min="5644" max="5644" width="6.140625" style="445" customWidth="1"/>
    <col min="5645" max="5645" width="6" style="445" customWidth="1"/>
    <col min="5646" max="5646" width="8.5703125" style="445" customWidth="1"/>
    <col min="5647" max="5647" width="1.5703125" style="445" customWidth="1"/>
    <col min="5648" max="5648" width="3.28515625" style="445" customWidth="1"/>
    <col min="5649" max="5649" width="10.5703125" style="445" customWidth="1"/>
    <col min="5650" max="5650" width="15.140625" style="445" customWidth="1"/>
    <col min="5651" max="5651" width="1" style="445" customWidth="1"/>
    <col min="5652" max="5888" width="9.140625" style="445" customWidth="1"/>
    <col min="5889" max="5889" width="1" style="445" customWidth="1"/>
    <col min="5890" max="5890" width="2" style="445" customWidth="1"/>
    <col min="5891" max="5891" width="11.28515625" style="445" customWidth="1"/>
    <col min="5892" max="5892" width="0.85546875" style="445" customWidth="1"/>
    <col min="5893" max="5893" width="1.42578125" style="445" customWidth="1"/>
    <col min="5894" max="5894" width="7.28515625" style="445" customWidth="1"/>
    <col min="5895" max="5895" width="2.140625" style="445" customWidth="1"/>
    <col min="5896" max="5896" width="3.42578125" style="445" customWidth="1"/>
    <col min="5897" max="5897" width="25.28515625" style="445" customWidth="1"/>
    <col min="5898" max="5898" width="0.140625" style="445" customWidth="1"/>
    <col min="5899" max="5899" width="0.42578125" style="445" customWidth="1"/>
    <col min="5900" max="5900" width="6.140625" style="445" customWidth="1"/>
    <col min="5901" max="5901" width="6" style="445" customWidth="1"/>
    <col min="5902" max="5902" width="8.5703125" style="445" customWidth="1"/>
    <col min="5903" max="5903" width="1.5703125" style="445" customWidth="1"/>
    <col min="5904" max="5904" width="3.28515625" style="445" customWidth="1"/>
    <col min="5905" max="5905" width="10.5703125" style="445" customWidth="1"/>
    <col min="5906" max="5906" width="15.140625" style="445" customWidth="1"/>
    <col min="5907" max="5907" width="1" style="445" customWidth="1"/>
    <col min="5908" max="6144" width="9.140625" style="445" customWidth="1"/>
    <col min="6145" max="6145" width="1" style="445" customWidth="1"/>
    <col min="6146" max="6146" width="2" style="445" customWidth="1"/>
    <col min="6147" max="6147" width="11.28515625" style="445" customWidth="1"/>
    <col min="6148" max="6148" width="0.85546875" style="445" customWidth="1"/>
    <col min="6149" max="6149" width="1.42578125" style="445" customWidth="1"/>
    <col min="6150" max="6150" width="7.28515625" style="445" customWidth="1"/>
    <col min="6151" max="6151" width="2.140625" style="445" customWidth="1"/>
    <col min="6152" max="6152" width="3.42578125" style="445" customWidth="1"/>
    <col min="6153" max="6153" width="25.28515625" style="445" customWidth="1"/>
    <col min="6154" max="6154" width="0.140625" style="445" customWidth="1"/>
    <col min="6155" max="6155" width="0.42578125" style="445" customWidth="1"/>
    <col min="6156" max="6156" width="6.140625" style="445" customWidth="1"/>
    <col min="6157" max="6157" width="6" style="445" customWidth="1"/>
    <col min="6158" max="6158" width="8.5703125" style="445" customWidth="1"/>
    <col min="6159" max="6159" width="1.5703125" style="445" customWidth="1"/>
    <col min="6160" max="6160" width="3.28515625" style="445" customWidth="1"/>
    <col min="6161" max="6161" width="10.5703125" style="445" customWidth="1"/>
    <col min="6162" max="6162" width="15.140625" style="445" customWidth="1"/>
    <col min="6163" max="6163" width="1" style="445" customWidth="1"/>
    <col min="6164" max="6400" width="9.140625" style="445" customWidth="1"/>
    <col min="6401" max="6401" width="1" style="445" customWidth="1"/>
    <col min="6402" max="6402" width="2" style="445" customWidth="1"/>
    <col min="6403" max="6403" width="11.28515625" style="445" customWidth="1"/>
    <col min="6404" max="6404" width="0.85546875" style="445" customWidth="1"/>
    <col min="6405" max="6405" width="1.42578125" style="445" customWidth="1"/>
    <col min="6406" max="6406" width="7.28515625" style="445" customWidth="1"/>
    <col min="6407" max="6407" width="2.140625" style="445" customWidth="1"/>
    <col min="6408" max="6408" width="3.42578125" style="445" customWidth="1"/>
    <col min="6409" max="6409" width="25.28515625" style="445" customWidth="1"/>
    <col min="6410" max="6410" width="0.140625" style="445" customWidth="1"/>
    <col min="6411" max="6411" width="0.42578125" style="445" customWidth="1"/>
    <col min="6412" max="6412" width="6.140625" style="445" customWidth="1"/>
    <col min="6413" max="6413" width="6" style="445" customWidth="1"/>
    <col min="6414" max="6414" width="8.5703125" style="445" customWidth="1"/>
    <col min="6415" max="6415" width="1.5703125" style="445" customWidth="1"/>
    <col min="6416" max="6416" width="3.28515625" style="445" customWidth="1"/>
    <col min="6417" max="6417" width="10.5703125" style="445" customWidth="1"/>
    <col min="6418" max="6418" width="15.140625" style="445" customWidth="1"/>
    <col min="6419" max="6419" width="1" style="445" customWidth="1"/>
    <col min="6420" max="6656" width="9.140625" style="445" customWidth="1"/>
    <col min="6657" max="6657" width="1" style="445" customWidth="1"/>
    <col min="6658" max="6658" width="2" style="445" customWidth="1"/>
    <col min="6659" max="6659" width="11.28515625" style="445" customWidth="1"/>
    <col min="6660" max="6660" width="0.85546875" style="445" customWidth="1"/>
    <col min="6661" max="6661" width="1.42578125" style="445" customWidth="1"/>
    <col min="6662" max="6662" width="7.28515625" style="445" customWidth="1"/>
    <col min="6663" max="6663" width="2.140625" style="445" customWidth="1"/>
    <col min="6664" max="6664" width="3.42578125" style="445" customWidth="1"/>
    <col min="6665" max="6665" width="25.28515625" style="445" customWidth="1"/>
    <col min="6666" max="6666" width="0.140625" style="445" customWidth="1"/>
    <col min="6667" max="6667" width="0.42578125" style="445" customWidth="1"/>
    <col min="6668" max="6668" width="6.140625" style="445" customWidth="1"/>
    <col min="6669" max="6669" width="6" style="445" customWidth="1"/>
    <col min="6670" max="6670" width="8.5703125" style="445" customWidth="1"/>
    <col min="6671" max="6671" width="1.5703125" style="445" customWidth="1"/>
    <col min="6672" max="6672" width="3.28515625" style="445" customWidth="1"/>
    <col min="6673" max="6673" width="10.5703125" style="445" customWidth="1"/>
    <col min="6674" max="6674" width="15.140625" style="445" customWidth="1"/>
    <col min="6675" max="6675" width="1" style="445" customWidth="1"/>
    <col min="6676" max="6912" width="9.140625" style="445" customWidth="1"/>
    <col min="6913" max="6913" width="1" style="445" customWidth="1"/>
    <col min="6914" max="6914" width="2" style="445" customWidth="1"/>
    <col min="6915" max="6915" width="11.28515625" style="445" customWidth="1"/>
    <col min="6916" max="6916" width="0.85546875" style="445" customWidth="1"/>
    <col min="6917" max="6917" width="1.42578125" style="445" customWidth="1"/>
    <col min="6918" max="6918" width="7.28515625" style="445" customWidth="1"/>
    <col min="6919" max="6919" width="2.140625" style="445" customWidth="1"/>
    <col min="6920" max="6920" width="3.42578125" style="445" customWidth="1"/>
    <col min="6921" max="6921" width="25.28515625" style="445" customWidth="1"/>
    <col min="6922" max="6922" width="0.140625" style="445" customWidth="1"/>
    <col min="6923" max="6923" width="0.42578125" style="445" customWidth="1"/>
    <col min="6924" max="6924" width="6.140625" style="445" customWidth="1"/>
    <col min="6925" max="6925" width="6" style="445" customWidth="1"/>
    <col min="6926" max="6926" width="8.5703125" style="445" customWidth="1"/>
    <col min="6927" max="6927" width="1.5703125" style="445" customWidth="1"/>
    <col min="6928" max="6928" width="3.28515625" style="445" customWidth="1"/>
    <col min="6929" max="6929" width="10.5703125" style="445" customWidth="1"/>
    <col min="6930" max="6930" width="15.140625" style="445" customWidth="1"/>
    <col min="6931" max="6931" width="1" style="445" customWidth="1"/>
    <col min="6932" max="7168" width="9.140625" style="445" customWidth="1"/>
    <col min="7169" max="7169" width="1" style="445" customWidth="1"/>
    <col min="7170" max="7170" width="2" style="445" customWidth="1"/>
    <col min="7171" max="7171" width="11.28515625" style="445" customWidth="1"/>
    <col min="7172" max="7172" width="0.85546875" style="445" customWidth="1"/>
    <col min="7173" max="7173" width="1.42578125" style="445" customWidth="1"/>
    <col min="7174" max="7174" width="7.28515625" style="445" customWidth="1"/>
    <col min="7175" max="7175" width="2.140625" style="445" customWidth="1"/>
    <col min="7176" max="7176" width="3.42578125" style="445" customWidth="1"/>
    <col min="7177" max="7177" width="25.28515625" style="445" customWidth="1"/>
    <col min="7178" max="7178" width="0.140625" style="445" customWidth="1"/>
    <col min="7179" max="7179" width="0.42578125" style="445" customWidth="1"/>
    <col min="7180" max="7180" width="6.140625" style="445" customWidth="1"/>
    <col min="7181" max="7181" width="6" style="445" customWidth="1"/>
    <col min="7182" max="7182" width="8.5703125" style="445" customWidth="1"/>
    <col min="7183" max="7183" width="1.5703125" style="445" customWidth="1"/>
    <col min="7184" max="7184" width="3.28515625" style="445" customWidth="1"/>
    <col min="7185" max="7185" width="10.5703125" style="445" customWidth="1"/>
    <col min="7186" max="7186" width="15.140625" style="445" customWidth="1"/>
    <col min="7187" max="7187" width="1" style="445" customWidth="1"/>
    <col min="7188" max="7424" width="9.140625" style="445" customWidth="1"/>
    <col min="7425" max="7425" width="1" style="445" customWidth="1"/>
    <col min="7426" max="7426" width="2" style="445" customWidth="1"/>
    <col min="7427" max="7427" width="11.28515625" style="445" customWidth="1"/>
    <col min="7428" max="7428" width="0.85546875" style="445" customWidth="1"/>
    <col min="7429" max="7429" width="1.42578125" style="445" customWidth="1"/>
    <col min="7430" max="7430" width="7.28515625" style="445" customWidth="1"/>
    <col min="7431" max="7431" width="2.140625" style="445" customWidth="1"/>
    <col min="7432" max="7432" width="3.42578125" style="445" customWidth="1"/>
    <col min="7433" max="7433" width="25.28515625" style="445" customWidth="1"/>
    <col min="7434" max="7434" width="0.140625" style="445" customWidth="1"/>
    <col min="7435" max="7435" width="0.42578125" style="445" customWidth="1"/>
    <col min="7436" max="7436" width="6.140625" style="445" customWidth="1"/>
    <col min="7437" max="7437" width="6" style="445" customWidth="1"/>
    <col min="7438" max="7438" width="8.5703125" style="445" customWidth="1"/>
    <col min="7439" max="7439" width="1.5703125" style="445" customWidth="1"/>
    <col min="7440" max="7440" width="3.28515625" style="445" customWidth="1"/>
    <col min="7441" max="7441" width="10.5703125" style="445" customWidth="1"/>
    <col min="7442" max="7442" width="15.140625" style="445" customWidth="1"/>
    <col min="7443" max="7443" width="1" style="445" customWidth="1"/>
    <col min="7444" max="7680" width="9.140625" style="445" customWidth="1"/>
    <col min="7681" max="7681" width="1" style="445" customWidth="1"/>
    <col min="7682" max="7682" width="2" style="445" customWidth="1"/>
    <col min="7683" max="7683" width="11.28515625" style="445" customWidth="1"/>
    <col min="7684" max="7684" width="0.85546875" style="445" customWidth="1"/>
    <col min="7685" max="7685" width="1.42578125" style="445" customWidth="1"/>
    <col min="7686" max="7686" width="7.28515625" style="445" customWidth="1"/>
    <col min="7687" max="7687" width="2.140625" style="445" customWidth="1"/>
    <col min="7688" max="7688" width="3.42578125" style="445" customWidth="1"/>
    <col min="7689" max="7689" width="25.28515625" style="445" customWidth="1"/>
    <col min="7690" max="7690" width="0.140625" style="445" customWidth="1"/>
    <col min="7691" max="7691" width="0.42578125" style="445" customWidth="1"/>
    <col min="7692" max="7692" width="6.140625" style="445" customWidth="1"/>
    <col min="7693" max="7693" width="6" style="445" customWidth="1"/>
    <col min="7694" max="7694" width="8.5703125" style="445" customWidth="1"/>
    <col min="7695" max="7695" width="1.5703125" style="445" customWidth="1"/>
    <col min="7696" max="7696" width="3.28515625" style="445" customWidth="1"/>
    <col min="7697" max="7697" width="10.5703125" style="445" customWidth="1"/>
    <col min="7698" max="7698" width="15.140625" style="445" customWidth="1"/>
    <col min="7699" max="7699" width="1" style="445" customWidth="1"/>
    <col min="7700" max="7936" width="9.140625" style="445" customWidth="1"/>
    <col min="7937" max="7937" width="1" style="445" customWidth="1"/>
    <col min="7938" max="7938" width="2" style="445" customWidth="1"/>
    <col min="7939" max="7939" width="11.28515625" style="445" customWidth="1"/>
    <col min="7940" max="7940" width="0.85546875" style="445" customWidth="1"/>
    <col min="7941" max="7941" width="1.42578125" style="445" customWidth="1"/>
    <col min="7942" max="7942" width="7.28515625" style="445" customWidth="1"/>
    <col min="7943" max="7943" width="2.140625" style="445" customWidth="1"/>
    <col min="7944" max="7944" width="3.42578125" style="445" customWidth="1"/>
    <col min="7945" max="7945" width="25.28515625" style="445" customWidth="1"/>
    <col min="7946" max="7946" width="0.140625" style="445" customWidth="1"/>
    <col min="7947" max="7947" width="0.42578125" style="445" customWidth="1"/>
    <col min="7948" max="7948" width="6.140625" style="445" customWidth="1"/>
    <col min="7949" max="7949" width="6" style="445" customWidth="1"/>
    <col min="7950" max="7950" width="8.5703125" style="445" customWidth="1"/>
    <col min="7951" max="7951" width="1.5703125" style="445" customWidth="1"/>
    <col min="7952" max="7952" width="3.28515625" style="445" customWidth="1"/>
    <col min="7953" max="7953" width="10.5703125" style="445" customWidth="1"/>
    <col min="7954" max="7954" width="15.140625" style="445" customWidth="1"/>
    <col min="7955" max="7955" width="1" style="445" customWidth="1"/>
    <col min="7956" max="8192" width="9.140625" style="445" customWidth="1"/>
    <col min="8193" max="8193" width="1" style="445" customWidth="1"/>
    <col min="8194" max="8194" width="2" style="445" customWidth="1"/>
    <col min="8195" max="8195" width="11.28515625" style="445" customWidth="1"/>
    <col min="8196" max="8196" width="0.85546875" style="445" customWidth="1"/>
    <col min="8197" max="8197" width="1.42578125" style="445" customWidth="1"/>
    <col min="8198" max="8198" width="7.28515625" style="445" customWidth="1"/>
    <col min="8199" max="8199" width="2.140625" style="445" customWidth="1"/>
    <col min="8200" max="8200" width="3.42578125" style="445" customWidth="1"/>
    <col min="8201" max="8201" width="25.28515625" style="445" customWidth="1"/>
    <col min="8202" max="8202" width="0.140625" style="445" customWidth="1"/>
    <col min="8203" max="8203" width="0.42578125" style="445" customWidth="1"/>
    <col min="8204" max="8204" width="6.140625" style="445" customWidth="1"/>
    <col min="8205" max="8205" width="6" style="445" customWidth="1"/>
    <col min="8206" max="8206" width="8.5703125" style="445" customWidth="1"/>
    <col min="8207" max="8207" width="1.5703125" style="445" customWidth="1"/>
    <col min="8208" max="8208" width="3.28515625" style="445" customWidth="1"/>
    <col min="8209" max="8209" width="10.5703125" style="445" customWidth="1"/>
    <col min="8210" max="8210" width="15.140625" style="445" customWidth="1"/>
    <col min="8211" max="8211" width="1" style="445" customWidth="1"/>
    <col min="8212" max="8448" width="9.140625" style="445" customWidth="1"/>
    <col min="8449" max="8449" width="1" style="445" customWidth="1"/>
    <col min="8450" max="8450" width="2" style="445" customWidth="1"/>
    <col min="8451" max="8451" width="11.28515625" style="445" customWidth="1"/>
    <col min="8452" max="8452" width="0.85546875" style="445" customWidth="1"/>
    <col min="8453" max="8453" width="1.42578125" style="445" customWidth="1"/>
    <col min="8454" max="8454" width="7.28515625" style="445" customWidth="1"/>
    <col min="8455" max="8455" width="2.140625" style="445" customWidth="1"/>
    <col min="8456" max="8456" width="3.42578125" style="445" customWidth="1"/>
    <col min="8457" max="8457" width="25.28515625" style="445" customWidth="1"/>
    <col min="8458" max="8458" width="0.140625" style="445" customWidth="1"/>
    <col min="8459" max="8459" width="0.42578125" style="445" customWidth="1"/>
    <col min="8460" max="8460" width="6.140625" style="445" customWidth="1"/>
    <col min="8461" max="8461" width="6" style="445" customWidth="1"/>
    <col min="8462" max="8462" width="8.5703125" style="445" customWidth="1"/>
    <col min="8463" max="8463" width="1.5703125" style="445" customWidth="1"/>
    <col min="8464" max="8464" width="3.28515625" style="445" customWidth="1"/>
    <col min="8465" max="8465" width="10.5703125" style="445" customWidth="1"/>
    <col min="8466" max="8466" width="15.140625" style="445" customWidth="1"/>
    <col min="8467" max="8467" width="1" style="445" customWidth="1"/>
    <col min="8468" max="8704" width="9.140625" style="445" customWidth="1"/>
    <col min="8705" max="8705" width="1" style="445" customWidth="1"/>
    <col min="8706" max="8706" width="2" style="445" customWidth="1"/>
    <col min="8707" max="8707" width="11.28515625" style="445" customWidth="1"/>
    <col min="8708" max="8708" width="0.85546875" style="445" customWidth="1"/>
    <col min="8709" max="8709" width="1.42578125" style="445" customWidth="1"/>
    <col min="8710" max="8710" width="7.28515625" style="445" customWidth="1"/>
    <col min="8711" max="8711" width="2.140625" style="445" customWidth="1"/>
    <col min="8712" max="8712" width="3.42578125" style="445" customWidth="1"/>
    <col min="8713" max="8713" width="25.28515625" style="445" customWidth="1"/>
    <col min="8714" max="8714" width="0.140625" style="445" customWidth="1"/>
    <col min="8715" max="8715" width="0.42578125" style="445" customWidth="1"/>
    <col min="8716" max="8716" width="6.140625" style="445" customWidth="1"/>
    <col min="8717" max="8717" width="6" style="445" customWidth="1"/>
    <col min="8718" max="8718" width="8.5703125" style="445" customWidth="1"/>
    <col min="8719" max="8719" width="1.5703125" style="445" customWidth="1"/>
    <col min="8720" max="8720" width="3.28515625" style="445" customWidth="1"/>
    <col min="8721" max="8721" width="10.5703125" style="445" customWidth="1"/>
    <col min="8722" max="8722" width="15.140625" style="445" customWidth="1"/>
    <col min="8723" max="8723" width="1" style="445" customWidth="1"/>
    <col min="8724" max="8960" width="9.140625" style="445" customWidth="1"/>
    <col min="8961" max="8961" width="1" style="445" customWidth="1"/>
    <col min="8962" max="8962" width="2" style="445" customWidth="1"/>
    <col min="8963" max="8963" width="11.28515625" style="445" customWidth="1"/>
    <col min="8964" max="8964" width="0.85546875" style="445" customWidth="1"/>
    <col min="8965" max="8965" width="1.42578125" style="445" customWidth="1"/>
    <col min="8966" max="8966" width="7.28515625" style="445" customWidth="1"/>
    <col min="8967" max="8967" width="2.140625" style="445" customWidth="1"/>
    <col min="8968" max="8968" width="3.42578125" style="445" customWidth="1"/>
    <col min="8969" max="8969" width="25.28515625" style="445" customWidth="1"/>
    <col min="8970" max="8970" width="0.140625" style="445" customWidth="1"/>
    <col min="8971" max="8971" width="0.42578125" style="445" customWidth="1"/>
    <col min="8972" max="8972" width="6.140625" style="445" customWidth="1"/>
    <col min="8973" max="8973" width="6" style="445" customWidth="1"/>
    <col min="8974" max="8974" width="8.5703125" style="445" customWidth="1"/>
    <col min="8975" max="8975" width="1.5703125" style="445" customWidth="1"/>
    <col min="8976" max="8976" width="3.28515625" style="445" customWidth="1"/>
    <col min="8977" max="8977" width="10.5703125" style="445" customWidth="1"/>
    <col min="8978" max="8978" width="15.140625" style="445" customWidth="1"/>
    <col min="8979" max="8979" width="1" style="445" customWidth="1"/>
    <col min="8980" max="9216" width="9.140625" style="445" customWidth="1"/>
    <col min="9217" max="9217" width="1" style="445" customWidth="1"/>
    <col min="9218" max="9218" width="2" style="445" customWidth="1"/>
    <col min="9219" max="9219" width="11.28515625" style="445" customWidth="1"/>
    <col min="9220" max="9220" width="0.85546875" style="445" customWidth="1"/>
    <col min="9221" max="9221" width="1.42578125" style="445" customWidth="1"/>
    <col min="9222" max="9222" width="7.28515625" style="445" customWidth="1"/>
    <col min="9223" max="9223" width="2.140625" style="445" customWidth="1"/>
    <col min="9224" max="9224" width="3.42578125" style="445" customWidth="1"/>
    <col min="9225" max="9225" width="25.28515625" style="445" customWidth="1"/>
    <col min="9226" max="9226" width="0.140625" style="445" customWidth="1"/>
    <col min="9227" max="9227" width="0.42578125" style="445" customWidth="1"/>
    <col min="9228" max="9228" width="6.140625" style="445" customWidth="1"/>
    <col min="9229" max="9229" width="6" style="445" customWidth="1"/>
    <col min="9230" max="9230" width="8.5703125" style="445" customWidth="1"/>
    <col min="9231" max="9231" width="1.5703125" style="445" customWidth="1"/>
    <col min="9232" max="9232" width="3.28515625" style="445" customWidth="1"/>
    <col min="9233" max="9233" width="10.5703125" style="445" customWidth="1"/>
    <col min="9234" max="9234" width="15.140625" style="445" customWidth="1"/>
    <col min="9235" max="9235" width="1" style="445" customWidth="1"/>
    <col min="9236" max="9472" width="9.140625" style="445" customWidth="1"/>
    <col min="9473" max="9473" width="1" style="445" customWidth="1"/>
    <col min="9474" max="9474" width="2" style="445" customWidth="1"/>
    <col min="9475" max="9475" width="11.28515625" style="445" customWidth="1"/>
    <col min="9476" max="9476" width="0.85546875" style="445" customWidth="1"/>
    <col min="9477" max="9477" width="1.42578125" style="445" customWidth="1"/>
    <col min="9478" max="9478" width="7.28515625" style="445" customWidth="1"/>
    <col min="9479" max="9479" width="2.140625" style="445" customWidth="1"/>
    <col min="9480" max="9480" width="3.42578125" style="445" customWidth="1"/>
    <col min="9481" max="9481" width="25.28515625" style="445" customWidth="1"/>
    <col min="9482" max="9482" width="0.140625" style="445" customWidth="1"/>
    <col min="9483" max="9483" width="0.42578125" style="445" customWidth="1"/>
    <col min="9484" max="9484" width="6.140625" style="445" customWidth="1"/>
    <col min="9485" max="9485" width="6" style="445" customWidth="1"/>
    <col min="9486" max="9486" width="8.5703125" style="445" customWidth="1"/>
    <col min="9487" max="9487" width="1.5703125" style="445" customWidth="1"/>
    <col min="9488" max="9488" width="3.28515625" style="445" customWidth="1"/>
    <col min="9489" max="9489" width="10.5703125" style="445" customWidth="1"/>
    <col min="9490" max="9490" width="15.140625" style="445" customWidth="1"/>
    <col min="9491" max="9491" width="1" style="445" customWidth="1"/>
    <col min="9492" max="9728" width="9.140625" style="445" customWidth="1"/>
    <col min="9729" max="9729" width="1" style="445" customWidth="1"/>
    <col min="9730" max="9730" width="2" style="445" customWidth="1"/>
    <col min="9731" max="9731" width="11.28515625" style="445" customWidth="1"/>
    <col min="9732" max="9732" width="0.85546875" style="445" customWidth="1"/>
    <col min="9733" max="9733" width="1.42578125" style="445" customWidth="1"/>
    <col min="9734" max="9734" width="7.28515625" style="445" customWidth="1"/>
    <col min="9735" max="9735" width="2.140625" style="445" customWidth="1"/>
    <col min="9736" max="9736" width="3.42578125" style="445" customWidth="1"/>
    <col min="9737" max="9737" width="25.28515625" style="445" customWidth="1"/>
    <col min="9738" max="9738" width="0.140625" style="445" customWidth="1"/>
    <col min="9739" max="9739" width="0.42578125" style="445" customWidth="1"/>
    <col min="9740" max="9740" width="6.140625" style="445" customWidth="1"/>
    <col min="9741" max="9741" width="6" style="445" customWidth="1"/>
    <col min="9742" max="9742" width="8.5703125" style="445" customWidth="1"/>
    <col min="9743" max="9743" width="1.5703125" style="445" customWidth="1"/>
    <col min="9744" max="9744" width="3.28515625" style="445" customWidth="1"/>
    <col min="9745" max="9745" width="10.5703125" style="445" customWidth="1"/>
    <col min="9746" max="9746" width="15.140625" style="445" customWidth="1"/>
    <col min="9747" max="9747" width="1" style="445" customWidth="1"/>
    <col min="9748" max="9984" width="9.140625" style="445" customWidth="1"/>
    <col min="9985" max="9985" width="1" style="445" customWidth="1"/>
    <col min="9986" max="9986" width="2" style="445" customWidth="1"/>
    <col min="9987" max="9987" width="11.28515625" style="445" customWidth="1"/>
    <col min="9988" max="9988" width="0.85546875" style="445" customWidth="1"/>
    <col min="9989" max="9989" width="1.42578125" style="445" customWidth="1"/>
    <col min="9990" max="9990" width="7.28515625" style="445" customWidth="1"/>
    <col min="9991" max="9991" width="2.140625" style="445" customWidth="1"/>
    <col min="9992" max="9992" width="3.42578125" style="445" customWidth="1"/>
    <col min="9993" max="9993" width="25.28515625" style="445" customWidth="1"/>
    <col min="9994" max="9994" width="0.140625" style="445" customWidth="1"/>
    <col min="9995" max="9995" width="0.42578125" style="445" customWidth="1"/>
    <col min="9996" max="9996" width="6.140625" style="445" customWidth="1"/>
    <col min="9997" max="9997" width="6" style="445" customWidth="1"/>
    <col min="9998" max="9998" width="8.5703125" style="445" customWidth="1"/>
    <col min="9999" max="9999" width="1.5703125" style="445" customWidth="1"/>
    <col min="10000" max="10000" width="3.28515625" style="445" customWidth="1"/>
    <col min="10001" max="10001" width="10.5703125" style="445" customWidth="1"/>
    <col min="10002" max="10002" width="15.140625" style="445" customWidth="1"/>
    <col min="10003" max="10003" width="1" style="445" customWidth="1"/>
    <col min="10004" max="10240" width="9.140625" style="445" customWidth="1"/>
    <col min="10241" max="10241" width="1" style="445" customWidth="1"/>
    <col min="10242" max="10242" width="2" style="445" customWidth="1"/>
    <col min="10243" max="10243" width="11.28515625" style="445" customWidth="1"/>
    <col min="10244" max="10244" width="0.85546875" style="445" customWidth="1"/>
    <col min="10245" max="10245" width="1.42578125" style="445" customWidth="1"/>
    <col min="10246" max="10246" width="7.28515625" style="445" customWidth="1"/>
    <col min="10247" max="10247" width="2.140625" style="445" customWidth="1"/>
    <col min="10248" max="10248" width="3.42578125" style="445" customWidth="1"/>
    <col min="10249" max="10249" width="25.28515625" style="445" customWidth="1"/>
    <col min="10250" max="10250" width="0.140625" style="445" customWidth="1"/>
    <col min="10251" max="10251" width="0.42578125" style="445" customWidth="1"/>
    <col min="10252" max="10252" width="6.140625" style="445" customWidth="1"/>
    <col min="10253" max="10253" width="6" style="445" customWidth="1"/>
    <col min="10254" max="10254" width="8.5703125" style="445" customWidth="1"/>
    <col min="10255" max="10255" width="1.5703125" style="445" customWidth="1"/>
    <col min="10256" max="10256" width="3.28515625" style="445" customWidth="1"/>
    <col min="10257" max="10257" width="10.5703125" style="445" customWidth="1"/>
    <col min="10258" max="10258" width="15.140625" style="445" customWidth="1"/>
    <col min="10259" max="10259" width="1" style="445" customWidth="1"/>
    <col min="10260" max="10496" width="9.140625" style="445" customWidth="1"/>
    <col min="10497" max="10497" width="1" style="445" customWidth="1"/>
    <col min="10498" max="10498" width="2" style="445" customWidth="1"/>
    <col min="10499" max="10499" width="11.28515625" style="445" customWidth="1"/>
    <col min="10500" max="10500" width="0.85546875" style="445" customWidth="1"/>
    <col min="10501" max="10501" width="1.42578125" style="445" customWidth="1"/>
    <col min="10502" max="10502" width="7.28515625" style="445" customWidth="1"/>
    <col min="10503" max="10503" width="2.140625" style="445" customWidth="1"/>
    <col min="10504" max="10504" width="3.42578125" style="445" customWidth="1"/>
    <col min="10505" max="10505" width="25.28515625" style="445" customWidth="1"/>
    <col min="10506" max="10506" width="0.140625" style="445" customWidth="1"/>
    <col min="10507" max="10507" width="0.42578125" style="445" customWidth="1"/>
    <col min="10508" max="10508" width="6.140625" style="445" customWidth="1"/>
    <col min="10509" max="10509" width="6" style="445" customWidth="1"/>
    <col min="10510" max="10510" width="8.5703125" style="445" customWidth="1"/>
    <col min="10511" max="10511" width="1.5703125" style="445" customWidth="1"/>
    <col min="10512" max="10512" width="3.28515625" style="445" customWidth="1"/>
    <col min="10513" max="10513" width="10.5703125" style="445" customWidth="1"/>
    <col min="10514" max="10514" width="15.140625" style="445" customWidth="1"/>
    <col min="10515" max="10515" width="1" style="445" customWidth="1"/>
    <col min="10516" max="10752" width="9.140625" style="445" customWidth="1"/>
    <col min="10753" max="10753" width="1" style="445" customWidth="1"/>
    <col min="10754" max="10754" width="2" style="445" customWidth="1"/>
    <col min="10755" max="10755" width="11.28515625" style="445" customWidth="1"/>
    <col min="10756" max="10756" width="0.85546875" style="445" customWidth="1"/>
    <col min="10757" max="10757" width="1.42578125" style="445" customWidth="1"/>
    <col min="10758" max="10758" width="7.28515625" style="445" customWidth="1"/>
    <col min="10759" max="10759" width="2.140625" style="445" customWidth="1"/>
    <col min="10760" max="10760" width="3.42578125" style="445" customWidth="1"/>
    <col min="10761" max="10761" width="25.28515625" style="445" customWidth="1"/>
    <col min="10762" max="10762" width="0.140625" style="445" customWidth="1"/>
    <col min="10763" max="10763" width="0.42578125" style="445" customWidth="1"/>
    <col min="10764" max="10764" width="6.140625" style="445" customWidth="1"/>
    <col min="10765" max="10765" width="6" style="445" customWidth="1"/>
    <col min="10766" max="10766" width="8.5703125" style="445" customWidth="1"/>
    <col min="10767" max="10767" width="1.5703125" style="445" customWidth="1"/>
    <col min="10768" max="10768" width="3.28515625" style="445" customWidth="1"/>
    <col min="10769" max="10769" width="10.5703125" style="445" customWidth="1"/>
    <col min="10770" max="10770" width="15.140625" style="445" customWidth="1"/>
    <col min="10771" max="10771" width="1" style="445" customWidth="1"/>
    <col min="10772" max="11008" width="9.140625" style="445" customWidth="1"/>
    <col min="11009" max="11009" width="1" style="445" customWidth="1"/>
    <col min="11010" max="11010" width="2" style="445" customWidth="1"/>
    <col min="11011" max="11011" width="11.28515625" style="445" customWidth="1"/>
    <col min="11012" max="11012" width="0.85546875" style="445" customWidth="1"/>
    <col min="11013" max="11013" width="1.42578125" style="445" customWidth="1"/>
    <col min="11014" max="11014" width="7.28515625" style="445" customWidth="1"/>
    <col min="11015" max="11015" width="2.140625" style="445" customWidth="1"/>
    <col min="11016" max="11016" width="3.42578125" style="445" customWidth="1"/>
    <col min="11017" max="11017" width="25.28515625" style="445" customWidth="1"/>
    <col min="11018" max="11018" width="0.140625" style="445" customWidth="1"/>
    <col min="11019" max="11019" width="0.42578125" style="445" customWidth="1"/>
    <col min="11020" max="11020" width="6.140625" style="445" customWidth="1"/>
    <col min="11021" max="11021" width="6" style="445" customWidth="1"/>
    <col min="11022" max="11022" width="8.5703125" style="445" customWidth="1"/>
    <col min="11023" max="11023" width="1.5703125" style="445" customWidth="1"/>
    <col min="11024" max="11024" width="3.28515625" style="445" customWidth="1"/>
    <col min="11025" max="11025" width="10.5703125" style="445" customWidth="1"/>
    <col min="11026" max="11026" width="15.140625" style="445" customWidth="1"/>
    <col min="11027" max="11027" width="1" style="445" customWidth="1"/>
    <col min="11028" max="11264" width="9.140625" style="445" customWidth="1"/>
    <col min="11265" max="11265" width="1" style="445" customWidth="1"/>
    <col min="11266" max="11266" width="2" style="445" customWidth="1"/>
    <col min="11267" max="11267" width="11.28515625" style="445" customWidth="1"/>
    <col min="11268" max="11268" width="0.85546875" style="445" customWidth="1"/>
    <col min="11269" max="11269" width="1.42578125" style="445" customWidth="1"/>
    <col min="11270" max="11270" width="7.28515625" style="445" customWidth="1"/>
    <col min="11271" max="11271" width="2.140625" style="445" customWidth="1"/>
    <col min="11272" max="11272" width="3.42578125" style="445" customWidth="1"/>
    <col min="11273" max="11273" width="25.28515625" style="445" customWidth="1"/>
    <col min="11274" max="11274" width="0.140625" style="445" customWidth="1"/>
    <col min="11275" max="11275" width="0.42578125" style="445" customWidth="1"/>
    <col min="11276" max="11276" width="6.140625" style="445" customWidth="1"/>
    <col min="11277" max="11277" width="6" style="445" customWidth="1"/>
    <col min="11278" max="11278" width="8.5703125" style="445" customWidth="1"/>
    <col min="11279" max="11279" width="1.5703125" style="445" customWidth="1"/>
    <col min="11280" max="11280" width="3.28515625" style="445" customWidth="1"/>
    <col min="11281" max="11281" width="10.5703125" style="445" customWidth="1"/>
    <col min="11282" max="11282" width="15.140625" style="445" customWidth="1"/>
    <col min="11283" max="11283" width="1" style="445" customWidth="1"/>
    <col min="11284" max="11520" width="9.140625" style="445" customWidth="1"/>
    <col min="11521" max="11521" width="1" style="445" customWidth="1"/>
    <col min="11522" max="11522" width="2" style="445" customWidth="1"/>
    <col min="11523" max="11523" width="11.28515625" style="445" customWidth="1"/>
    <col min="11524" max="11524" width="0.85546875" style="445" customWidth="1"/>
    <col min="11525" max="11525" width="1.42578125" style="445" customWidth="1"/>
    <col min="11526" max="11526" width="7.28515625" style="445" customWidth="1"/>
    <col min="11527" max="11527" width="2.140625" style="445" customWidth="1"/>
    <col min="11528" max="11528" width="3.42578125" style="445" customWidth="1"/>
    <col min="11529" max="11529" width="25.28515625" style="445" customWidth="1"/>
    <col min="11530" max="11530" width="0.140625" style="445" customWidth="1"/>
    <col min="11531" max="11531" width="0.42578125" style="445" customWidth="1"/>
    <col min="11532" max="11532" width="6.140625" style="445" customWidth="1"/>
    <col min="11533" max="11533" width="6" style="445" customWidth="1"/>
    <col min="11534" max="11534" width="8.5703125" style="445" customWidth="1"/>
    <col min="11535" max="11535" width="1.5703125" style="445" customWidth="1"/>
    <col min="11536" max="11536" width="3.28515625" style="445" customWidth="1"/>
    <col min="11537" max="11537" width="10.5703125" style="445" customWidth="1"/>
    <col min="11538" max="11538" width="15.140625" style="445" customWidth="1"/>
    <col min="11539" max="11539" width="1" style="445" customWidth="1"/>
    <col min="11540" max="11776" width="9.140625" style="445" customWidth="1"/>
    <col min="11777" max="11777" width="1" style="445" customWidth="1"/>
    <col min="11778" max="11778" width="2" style="445" customWidth="1"/>
    <col min="11779" max="11779" width="11.28515625" style="445" customWidth="1"/>
    <col min="11780" max="11780" width="0.85546875" style="445" customWidth="1"/>
    <col min="11781" max="11781" width="1.42578125" style="445" customWidth="1"/>
    <col min="11782" max="11782" width="7.28515625" style="445" customWidth="1"/>
    <col min="11783" max="11783" width="2.140625" style="445" customWidth="1"/>
    <col min="11784" max="11784" width="3.42578125" style="445" customWidth="1"/>
    <col min="11785" max="11785" width="25.28515625" style="445" customWidth="1"/>
    <col min="11786" max="11786" width="0.140625" style="445" customWidth="1"/>
    <col min="11787" max="11787" width="0.42578125" style="445" customWidth="1"/>
    <col min="11788" max="11788" width="6.140625" style="445" customWidth="1"/>
    <col min="11789" max="11789" width="6" style="445" customWidth="1"/>
    <col min="11790" max="11790" width="8.5703125" style="445" customWidth="1"/>
    <col min="11791" max="11791" width="1.5703125" style="445" customWidth="1"/>
    <col min="11792" max="11792" width="3.28515625" style="445" customWidth="1"/>
    <col min="11793" max="11793" width="10.5703125" style="445" customWidth="1"/>
    <col min="11794" max="11794" width="15.140625" style="445" customWidth="1"/>
    <col min="11795" max="11795" width="1" style="445" customWidth="1"/>
    <col min="11796" max="12032" width="9.140625" style="445" customWidth="1"/>
    <col min="12033" max="12033" width="1" style="445" customWidth="1"/>
    <col min="12034" max="12034" width="2" style="445" customWidth="1"/>
    <col min="12035" max="12035" width="11.28515625" style="445" customWidth="1"/>
    <col min="12036" max="12036" width="0.85546875" style="445" customWidth="1"/>
    <col min="12037" max="12037" width="1.42578125" style="445" customWidth="1"/>
    <col min="12038" max="12038" width="7.28515625" style="445" customWidth="1"/>
    <col min="12039" max="12039" width="2.140625" style="445" customWidth="1"/>
    <col min="12040" max="12040" width="3.42578125" style="445" customWidth="1"/>
    <col min="12041" max="12041" width="25.28515625" style="445" customWidth="1"/>
    <col min="12042" max="12042" width="0.140625" style="445" customWidth="1"/>
    <col min="12043" max="12043" width="0.42578125" style="445" customWidth="1"/>
    <col min="12044" max="12044" width="6.140625" style="445" customWidth="1"/>
    <col min="12045" max="12045" width="6" style="445" customWidth="1"/>
    <col min="12046" max="12046" width="8.5703125" style="445" customWidth="1"/>
    <col min="12047" max="12047" width="1.5703125" style="445" customWidth="1"/>
    <col min="12048" max="12048" width="3.28515625" style="445" customWidth="1"/>
    <col min="12049" max="12049" width="10.5703125" style="445" customWidth="1"/>
    <col min="12050" max="12050" width="15.140625" style="445" customWidth="1"/>
    <col min="12051" max="12051" width="1" style="445" customWidth="1"/>
    <col min="12052" max="12288" width="9.140625" style="445" customWidth="1"/>
    <col min="12289" max="12289" width="1" style="445" customWidth="1"/>
    <col min="12290" max="12290" width="2" style="445" customWidth="1"/>
    <col min="12291" max="12291" width="11.28515625" style="445" customWidth="1"/>
    <col min="12292" max="12292" width="0.85546875" style="445" customWidth="1"/>
    <col min="12293" max="12293" width="1.42578125" style="445" customWidth="1"/>
    <col min="12294" max="12294" width="7.28515625" style="445" customWidth="1"/>
    <col min="12295" max="12295" width="2.140625" style="445" customWidth="1"/>
    <col min="12296" max="12296" width="3.42578125" style="445" customWidth="1"/>
    <col min="12297" max="12297" width="25.28515625" style="445" customWidth="1"/>
    <col min="12298" max="12298" width="0.140625" style="445" customWidth="1"/>
    <col min="12299" max="12299" width="0.42578125" style="445" customWidth="1"/>
    <col min="12300" max="12300" width="6.140625" style="445" customWidth="1"/>
    <col min="12301" max="12301" width="6" style="445" customWidth="1"/>
    <col min="12302" max="12302" width="8.5703125" style="445" customWidth="1"/>
    <col min="12303" max="12303" width="1.5703125" style="445" customWidth="1"/>
    <col min="12304" max="12304" width="3.28515625" style="445" customWidth="1"/>
    <col min="12305" max="12305" width="10.5703125" style="445" customWidth="1"/>
    <col min="12306" max="12306" width="15.140625" style="445" customWidth="1"/>
    <col min="12307" max="12307" width="1" style="445" customWidth="1"/>
    <col min="12308" max="12544" width="9.140625" style="445" customWidth="1"/>
    <col min="12545" max="12545" width="1" style="445" customWidth="1"/>
    <col min="12546" max="12546" width="2" style="445" customWidth="1"/>
    <col min="12547" max="12547" width="11.28515625" style="445" customWidth="1"/>
    <col min="12548" max="12548" width="0.85546875" style="445" customWidth="1"/>
    <col min="12549" max="12549" width="1.42578125" style="445" customWidth="1"/>
    <col min="12550" max="12550" width="7.28515625" style="445" customWidth="1"/>
    <col min="12551" max="12551" width="2.140625" style="445" customWidth="1"/>
    <col min="12552" max="12552" width="3.42578125" style="445" customWidth="1"/>
    <col min="12553" max="12553" width="25.28515625" style="445" customWidth="1"/>
    <col min="12554" max="12554" width="0.140625" style="445" customWidth="1"/>
    <col min="12555" max="12555" width="0.42578125" style="445" customWidth="1"/>
    <col min="12556" max="12556" width="6.140625" style="445" customWidth="1"/>
    <col min="12557" max="12557" width="6" style="445" customWidth="1"/>
    <col min="12558" max="12558" width="8.5703125" style="445" customWidth="1"/>
    <col min="12559" max="12559" width="1.5703125" style="445" customWidth="1"/>
    <col min="12560" max="12560" width="3.28515625" style="445" customWidth="1"/>
    <col min="12561" max="12561" width="10.5703125" style="445" customWidth="1"/>
    <col min="12562" max="12562" width="15.140625" style="445" customWidth="1"/>
    <col min="12563" max="12563" width="1" style="445" customWidth="1"/>
    <col min="12564" max="12800" width="9.140625" style="445" customWidth="1"/>
    <col min="12801" max="12801" width="1" style="445" customWidth="1"/>
    <col min="12802" max="12802" width="2" style="445" customWidth="1"/>
    <col min="12803" max="12803" width="11.28515625" style="445" customWidth="1"/>
    <col min="12804" max="12804" width="0.85546875" style="445" customWidth="1"/>
    <col min="12805" max="12805" width="1.42578125" style="445" customWidth="1"/>
    <col min="12806" max="12806" width="7.28515625" style="445" customWidth="1"/>
    <col min="12807" max="12807" width="2.140625" style="445" customWidth="1"/>
    <col min="12808" max="12808" width="3.42578125" style="445" customWidth="1"/>
    <col min="12809" max="12809" width="25.28515625" style="445" customWidth="1"/>
    <col min="12810" max="12810" width="0.140625" style="445" customWidth="1"/>
    <col min="12811" max="12811" width="0.42578125" style="445" customWidth="1"/>
    <col min="12812" max="12812" width="6.140625" style="445" customWidth="1"/>
    <col min="12813" max="12813" width="6" style="445" customWidth="1"/>
    <col min="12814" max="12814" width="8.5703125" style="445" customWidth="1"/>
    <col min="12815" max="12815" width="1.5703125" style="445" customWidth="1"/>
    <col min="12816" max="12816" width="3.28515625" style="445" customWidth="1"/>
    <col min="12817" max="12817" width="10.5703125" style="445" customWidth="1"/>
    <col min="12818" max="12818" width="15.140625" style="445" customWidth="1"/>
    <col min="12819" max="12819" width="1" style="445" customWidth="1"/>
    <col min="12820" max="13056" width="9.140625" style="445" customWidth="1"/>
    <col min="13057" max="13057" width="1" style="445" customWidth="1"/>
    <col min="13058" max="13058" width="2" style="445" customWidth="1"/>
    <col min="13059" max="13059" width="11.28515625" style="445" customWidth="1"/>
    <col min="13060" max="13060" width="0.85546875" style="445" customWidth="1"/>
    <col min="13061" max="13061" width="1.42578125" style="445" customWidth="1"/>
    <col min="13062" max="13062" width="7.28515625" style="445" customWidth="1"/>
    <col min="13063" max="13063" width="2.140625" style="445" customWidth="1"/>
    <col min="13064" max="13064" width="3.42578125" style="445" customWidth="1"/>
    <col min="13065" max="13065" width="25.28515625" style="445" customWidth="1"/>
    <col min="13066" max="13066" width="0.140625" style="445" customWidth="1"/>
    <col min="13067" max="13067" width="0.42578125" style="445" customWidth="1"/>
    <col min="13068" max="13068" width="6.140625" style="445" customWidth="1"/>
    <col min="13069" max="13069" width="6" style="445" customWidth="1"/>
    <col min="13070" max="13070" width="8.5703125" style="445" customWidth="1"/>
    <col min="13071" max="13071" width="1.5703125" style="445" customWidth="1"/>
    <col min="13072" max="13072" width="3.28515625" style="445" customWidth="1"/>
    <col min="13073" max="13073" width="10.5703125" style="445" customWidth="1"/>
    <col min="13074" max="13074" width="15.140625" style="445" customWidth="1"/>
    <col min="13075" max="13075" width="1" style="445" customWidth="1"/>
    <col min="13076" max="13312" width="9.140625" style="445" customWidth="1"/>
    <col min="13313" max="13313" width="1" style="445" customWidth="1"/>
    <col min="13314" max="13314" width="2" style="445" customWidth="1"/>
    <col min="13315" max="13315" width="11.28515625" style="445" customWidth="1"/>
    <col min="13316" max="13316" width="0.85546875" style="445" customWidth="1"/>
    <col min="13317" max="13317" width="1.42578125" style="445" customWidth="1"/>
    <col min="13318" max="13318" width="7.28515625" style="445" customWidth="1"/>
    <col min="13319" max="13319" width="2.140625" style="445" customWidth="1"/>
    <col min="13320" max="13320" width="3.42578125" style="445" customWidth="1"/>
    <col min="13321" max="13321" width="25.28515625" style="445" customWidth="1"/>
    <col min="13322" max="13322" width="0.140625" style="445" customWidth="1"/>
    <col min="13323" max="13323" width="0.42578125" style="445" customWidth="1"/>
    <col min="13324" max="13324" width="6.140625" style="445" customWidth="1"/>
    <col min="13325" max="13325" width="6" style="445" customWidth="1"/>
    <col min="13326" max="13326" width="8.5703125" style="445" customWidth="1"/>
    <col min="13327" max="13327" width="1.5703125" style="445" customWidth="1"/>
    <col min="13328" max="13328" width="3.28515625" style="445" customWidth="1"/>
    <col min="13329" max="13329" width="10.5703125" style="445" customWidth="1"/>
    <col min="13330" max="13330" width="15.140625" style="445" customWidth="1"/>
    <col min="13331" max="13331" width="1" style="445" customWidth="1"/>
    <col min="13332" max="13568" width="9.140625" style="445" customWidth="1"/>
    <col min="13569" max="13569" width="1" style="445" customWidth="1"/>
    <col min="13570" max="13570" width="2" style="445" customWidth="1"/>
    <col min="13571" max="13571" width="11.28515625" style="445" customWidth="1"/>
    <col min="13572" max="13572" width="0.85546875" style="445" customWidth="1"/>
    <col min="13573" max="13573" width="1.42578125" style="445" customWidth="1"/>
    <col min="13574" max="13574" width="7.28515625" style="445" customWidth="1"/>
    <col min="13575" max="13575" width="2.140625" style="445" customWidth="1"/>
    <col min="13576" max="13576" width="3.42578125" style="445" customWidth="1"/>
    <col min="13577" max="13577" width="25.28515625" style="445" customWidth="1"/>
    <col min="13578" max="13578" width="0.140625" style="445" customWidth="1"/>
    <col min="13579" max="13579" width="0.42578125" style="445" customWidth="1"/>
    <col min="13580" max="13580" width="6.140625" style="445" customWidth="1"/>
    <col min="13581" max="13581" width="6" style="445" customWidth="1"/>
    <col min="13582" max="13582" width="8.5703125" style="445" customWidth="1"/>
    <col min="13583" max="13583" width="1.5703125" style="445" customWidth="1"/>
    <col min="13584" max="13584" width="3.28515625" style="445" customWidth="1"/>
    <col min="13585" max="13585" width="10.5703125" style="445" customWidth="1"/>
    <col min="13586" max="13586" width="15.140625" style="445" customWidth="1"/>
    <col min="13587" max="13587" width="1" style="445" customWidth="1"/>
    <col min="13588" max="13824" width="9.140625" style="445" customWidth="1"/>
    <col min="13825" max="13825" width="1" style="445" customWidth="1"/>
    <col min="13826" max="13826" width="2" style="445" customWidth="1"/>
    <col min="13827" max="13827" width="11.28515625" style="445" customWidth="1"/>
    <col min="13828" max="13828" width="0.85546875" style="445" customWidth="1"/>
    <col min="13829" max="13829" width="1.42578125" style="445" customWidth="1"/>
    <col min="13830" max="13830" width="7.28515625" style="445" customWidth="1"/>
    <col min="13831" max="13831" width="2.140625" style="445" customWidth="1"/>
    <col min="13832" max="13832" width="3.42578125" style="445" customWidth="1"/>
    <col min="13833" max="13833" width="25.28515625" style="445" customWidth="1"/>
    <col min="13834" max="13834" width="0.140625" style="445" customWidth="1"/>
    <col min="13835" max="13835" width="0.42578125" style="445" customWidth="1"/>
    <col min="13836" max="13836" width="6.140625" style="445" customWidth="1"/>
    <col min="13837" max="13837" width="6" style="445" customWidth="1"/>
    <col min="13838" max="13838" width="8.5703125" style="445" customWidth="1"/>
    <col min="13839" max="13839" width="1.5703125" style="445" customWidth="1"/>
    <col min="13840" max="13840" width="3.28515625" style="445" customWidth="1"/>
    <col min="13841" max="13841" width="10.5703125" style="445" customWidth="1"/>
    <col min="13842" max="13842" width="15.140625" style="445" customWidth="1"/>
    <col min="13843" max="13843" width="1" style="445" customWidth="1"/>
    <col min="13844" max="14080" width="9.140625" style="445" customWidth="1"/>
    <col min="14081" max="14081" width="1" style="445" customWidth="1"/>
    <col min="14082" max="14082" width="2" style="445" customWidth="1"/>
    <col min="14083" max="14083" width="11.28515625" style="445" customWidth="1"/>
    <col min="14084" max="14084" width="0.85546875" style="445" customWidth="1"/>
    <col min="14085" max="14085" width="1.42578125" style="445" customWidth="1"/>
    <col min="14086" max="14086" width="7.28515625" style="445" customWidth="1"/>
    <col min="14087" max="14087" width="2.140625" style="445" customWidth="1"/>
    <col min="14088" max="14088" width="3.42578125" style="445" customWidth="1"/>
    <col min="14089" max="14089" width="25.28515625" style="445" customWidth="1"/>
    <col min="14090" max="14090" width="0.140625" style="445" customWidth="1"/>
    <col min="14091" max="14091" width="0.42578125" style="445" customWidth="1"/>
    <col min="14092" max="14092" width="6.140625" style="445" customWidth="1"/>
    <col min="14093" max="14093" width="6" style="445" customWidth="1"/>
    <col min="14094" max="14094" width="8.5703125" style="445" customWidth="1"/>
    <col min="14095" max="14095" width="1.5703125" style="445" customWidth="1"/>
    <col min="14096" max="14096" width="3.28515625" style="445" customWidth="1"/>
    <col min="14097" max="14097" width="10.5703125" style="445" customWidth="1"/>
    <col min="14098" max="14098" width="15.140625" style="445" customWidth="1"/>
    <col min="14099" max="14099" width="1" style="445" customWidth="1"/>
    <col min="14100" max="14336" width="9.140625" style="445" customWidth="1"/>
    <col min="14337" max="14337" width="1" style="445" customWidth="1"/>
    <col min="14338" max="14338" width="2" style="445" customWidth="1"/>
    <col min="14339" max="14339" width="11.28515625" style="445" customWidth="1"/>
    <col min="14340" max="14340" width="0.85546875" style="445" customWidth="1"/>
    <col min="14341" max="14341" width="1.42578125" style="445" customWidth="1"/>
    <col min="14342" max="14342" width="7.28515625" style="445" customWidth="1"/>
    <col min="14343" max="14343" width="2.140625" style="445" customWidth="1"/>
    <col min="14344" max="14344" width="3.42578125" style="445" customWidth="1"/>
    <col min="14345" max="14345" width="25.28515625" style="445" customWidth="1"/>
    <col min="14346" max="14346" width="0.140625" style="445" customWidth="1"/>
    <col min="14347" max="14347" width="0.42578125" style="445" customWidth="1"/>
    <col min="14348" max="14348" width="6.140625" style="445" customWidth="1"/>
    <col min="14349" max="14349" width="6" style="445" customWidth="1"/>
    <col min="14350" max="14350" width="8.5703125" style="445" customWidth="1"/>
    <col min="14351" max="14351" width="1.5703125" style="445" customWidth="1"/>
    <col min="14352" max="14352" width="3.28515625" style="445" customWidth="1"/>
    <col min="14353" max="14353" width="10.5703125" style="445" customWidth="1"/>
    <col min="14354" max="14354" width="15.140625" style="445" customWidth="1"/>
    <col min="14355" max="14355" width="1" style="445" customWidth="1"/>
    <col min="14356" max="14592" width="9.140625" style="445" customWidth="1"/>
    <col min="14593" max="14593" width="1" style="445" customWidth="1"/>
    <col min="14594" max="14594" width="2" style="445" customWidth="1"/>
    <col min="14595" max="14595" width="11.28515625" style="445" customWidth="1"/>
    <col min="14596" max="14596" width="0.85546875" style="445" customWidth="1"/>
    <col min="14597" max="14597" width="1.42578125" style="445" customWidth="1"/>
    <col min="14598" max="14598" width="7.28515625" style="445" customWidth="1"/>
    <col min="14599" max="14599" width="2.140625" style="445" customWidth="1"/>
    <col min="14600" max="14600" width="3.42578125" style="445" customWidth="1"/>
    <col min="14601" max="14601" width="25.28515625" style="445" customWidth="1"/>
    <col min="14602" max="14602" width="0.140625" style="445" customWidth="1"/>
    <col min="14603" max="14603" width="0.42578125" style="445" customWidth="1"/>
    <col min="14604" max="14604" width="6.140625" style="445" customWidth="1"/>
    <col min="14605" max="14605" width="6" style="445" customWidth="1"/>
    <col min="14606" max="14606" width="8.5703125" style="445" customWidth="1"/>
    <col min="14607" max="14607" width="1.5703125" style="445" customWidth="1"/>
    <col min="14608" max="14608" width="3.28515625" style="445" customWidth="1"/>
    <col min="14609" max="14609" width="10.5703125" style="445" customWidth="1"/>
    <col min="14610" max="14610" width="15.140625" style="445" customWidth="1"/>
    <col min="14611" max="14611" width="1" style="445" customWidth="1"/>
    <col min="14612" max="14848" width="9.140625" style="445" customWidth="1"/>
    <col min="14849" max="14849" width="1" style="445" customWidth="1"/>
    <col min="14850" max="14850" width="2" style="445" customWidth="1"/>
    <col min="14851" max="14851" width="11.28515625" style="445" customWidth="1"/>
    <col min="14852" max="14852" width="0.85546875" style="445" customWidth="1"/>
    <col min="14853" max="14853" width="1.42578125" style="445" customWidth="1"/>
    <col min="14854" max="14854" width="7.28515625" style="445" customWidth="1"/>
    <col min="14855" max="14855" width="2.140625" style="445" customWidth="1"/>
    <col min="14856" max="14856" width="3.42578125" style="445" customWidth="1"/>
    <col min="14857" max="14857" width="25.28515625" style="445" customWidth="1"/>
    <col min="14858" max="14858" width="0.140625" style="445" customWidth="1"/>
    <col min="14859" max="14859" width="0.42578125" style="445" customWidth="1"/>
    <col min="14860" max="14860" width="6.140625" style="445" customWidth="1"/>
    <col min="14861" max="14861" width="6" style="445" customWidth="1"/>
    <col min="14862" max="14862" width="8.5703125" style="445" customWidth="1"/>
    <col min="14863" max="14863" width="1.5703125" style="445" customWidth="1"/>
    <col min="14864" max="14864" width="3.28515625" style="445" customWidth="1"/>
    <col min="14865" max="14865" width="10.5703125" style="445" customWidth="1"/>
    <col min="14866" max="14866" width="15.140625" style="445" customWidth="1"/>
    <col min="14867" max="14867" width="1" style="445" customWidth="1"/>
    <col min="14868" max="15104" width="9.140625" style="445" customWidth="1"/>
    <col min="15105" max="15105" width="1" style="445" customWidth="1"/>
    <col min="15106" max="15106" width="2" style="445" customWidth="1"/>
    <col min="15107" max="15107" width="11.28515625" style="445" customWidth="1"/>
    <col min="15108" max="15108" width="0.85546875" style="445" customWidth="1"/>
    <col min="15109" max="15109" width="1.42578125" style="445" customWidth="1"/>
    <col min="15110" max="15110" width="7.28515625" style="445" customWidth="1"/>
    <col min="15111" max="15111" width="2.140625" style="445" customWidth="1"/>
    <col min="15112" max="15112" width="3.42578125" style="445" customWidth="1"/>
    <col min="15113" max="15113" width="25.28515625" style="445" customWidth="1"/>
    <col min="15114" max="15114" width="0.140625" style="445" customWidth="1"/>
    <col min="15115" max="15115" width="0.42578125" style="445" customWidth="1"/>
    <col min="15116" max="15116" width="6.140625" style="445" customWidth="1"/>
    <col min="15117" max="15117" width="6" style="445" customWidth="1"/>
    <col min="15118" max="15118" width="8.5703125" style="445" customWidth="1"/>
    <col min="15119" max="15119" width="1.5703125" style="445" customWidth="1"/>
    <col min="15120" max="15120" width="3.28515625" style="445" customWidth="1"/>
    <col min="15121" max="15121" width="10.5703125" style="445" customWidth="1"/>
    <col min="15122" max="15122" width="15.140625" style="445" customWidth="1"/>
    <col min="15123" max="15123" width="1" style="445" customWidth="1"/>
    <col min="15124" max="15360" width="9.140625" style="445" customWidth="1"/>
    <col min="15361" max="15361" width="1" style="445" customWidth="1"/>
    <col min="15362" max="15362" width="2" style="445" customWidth="1"/>
    <col min="15363" max="15363" width="11.28515625" style="445" customWidth="1"/>
    <col min="15364" max="15364" width="0.85546875" style="445" customWidth="1"/>
    <col min="15365" max="15365" width="1.42578125" style="445" customWidth="1"/>
    <col min="15366" max="15366" width="7.28515625" style="445" customWidth="1"/>
    <col min="15367" max="15367" width="2.140625" style="445" customWidth="1"/>
    <col min="15368" max="15368" width="3.42578125" style="445" customWidth="1"/>
    <col min="15369" max="15369" width="25.28515625" style="445" customWidth="1"/>
    <col min="15370" max="15370" width="0.140625" style="445" customWidth="1"/>
    <col min="15371" max="15371" width="0.42578125" style="445" customWidth="1"/>
    <col min="15372" max="15372" width="6.140625" style="445" customWidth="1"/>
    <col min="15373" max="15373" width="6" style="445" customWidth="1"/>
    <col min="15374" max="15374" width="8.5703125" style="445" customWidth="1"/>
    <col min="15375" max="15375" width="1.5703125" style="445" customWidth="1"/>
    <col min="15376" max="15376" width="3.28515625" style="445" customWidth="1"/>
    <col min="15377" max="15377" width="10.5703125" style="445" customWidth="1"/>
    <col min="15378" max="15378" width="15.140625" style="445" customWidth="1"/>
    <col min="15379" max="15379" width="1" style="445" customWidth="1"/>
    <col min="15380" max="15616" width="9.140625" style="445" customWidth="1"/>
    <col min="15617" max="15617" width="1" style="445" customWidth="1"/>
    <col min="15618" max="15618" width="2" style="445" customWidth="1"/>
    <col min="15619" max="15619" width="11.28515625" style="445" customWidth="1"/>
    <col min="15620" max="15620" width="0.85546875" style="445" customWidth="1"/>
    <col min="15621" max="15621" width="1.42578125" style="445" customWidth="1"/>
    <col min="15622" max="15622" width="7.28515625" style="445" customWidth="1"/>
    <col min="15623" max="15623" width="2.140625" style="445" customWidth="1"/>
    <col min="15624" max="15624" width="3.42578125" style="445" customWidth="1"/>
    <col min="15625" max="15625" width="25.28515625" style="445" customWidth="1"/>
    <col min="15626" max="15626" width="0.140625" style="445" customWidth="1"/>
    <col min="15627" max="15627" width="0.42578125" style="445" customWidth="1"/>
    <col min="15628" max="15628" width="6.140625" style="445" customWidth="1"/>
    <col min="15629" max="15629" width="6" style="445" customWidth="1"/>
    <col min="15630" max="15630" width="8.5703125" style="445" customWidth="1"/>
    <col min="15631" max="15631" width="1.5703125" style="445" customWidth="1"/>
    <col min="15632" max="15632" width="3.28515625" style="445" customWidth="1"/>
    <col min="15633" max="15633" width="10.5703125" style="445" customWidth="1"/>
    <col min="15634" max="15634" width="15.140625" style="445" customWidth="1"/>
    <col min="15635" max="15635" width="1" style="445" customWidth="1"/>
    <col min="15636" max="15872" width="9.140625" style="445" customWidth="1"/>
    <col min="15873" max="15873" width="1" style="445" customWidth="1"/>
    <col min="15874" max="15874" width="2" style="445" customWidth="1"/>
    <col min="15875" max="15875" width="11.28515625" style="445" customWidth="1"/>
    <col min="15876" max="15876" width="0.85546875" style="445" customWidth="1"/>
    <col min="15877" max="15877" width="1.42578125" style="445" customWidth="1"/>
    <col min="15878" max="15878" width="7.28515625" style="445" customWidth="1"/>
    <col min="15879" max="15879" width="2.140625" style="445" customWidth="1"/>
    <col min="15880" max="15880" width="3.42578125" style="445" customWidth="1"/>
    <col min="15881" max="15881" width="25.28515625" style="445" customWidth="1"/>
    <col min="15882" max="15882" width="0.140625" style="445" customWidth="1"/>
    <col min="15883" max="15883" width="0.42578125" style="445" customWidth="1"/>
    <col min="15884" max="15884" width="6.140625" style="445" customWidth="1"/>
    <col min="15885" max="15885" width="6" style="445" customWidth="1"/>
    <col min="15886" max="15886" width="8.5703125" style="445" customWidth="1"/>
    <col min="15887" max="15887" width="1.5703125" style="445" customWidth="1"/>
    <col min="15888" max="15888" width="3.28515625" style="445" customWidth="1"/>
    <col min="15889" max="15889" width="10.5703125" style="445" customWidth="1"/>
    <col min="15890" max="15890" width="15.140625" style="445" customWidth="1"/>
    <col min="15891" max="15891" width="1" style="445" customWidth="1"/>
    <col min="15892" max="16128" width="9.140625" style="445" customWidth="1"/>
    <col min="16129" max="16129" width="1" style="445" customWidth="1"/>
    <col min="16130" max="16130" width="2" style="445" customWidth="1"/>
    <col min="16131" max="16131" width="11.28515625" style="445" customWidth="1"/>
    <col min="16132" max="16132" width="0.85546875" style="445" customWidth="1"/>
    <col min="16133" max="16133" width="1.42578125" style="445" customWidth="1"/>
    <col min="16134" max="16134" width="7.28515625" style="445" customWidth="1"/>
    <col min="16135" max="16135" width="2.140625" style="445" customWidth="1"/>
    <col min="16136" max="16136" width="3.42578125" style="445" customWidth="1"/>
    <col min="16137" max="16137" width="25.28515625" style="445" customWidth="1"/>
    <col min="16138" max="16138" width="0.140625" style="445" customWidth="1"/>
    <col min="16139" max="16139" width="0.42578125" style="445" customWidth="1"/>
    <col min="16140" max="16140" width="6.140625" style="445" customWidth="1"/>
    <col min="16141" max="16141" width="6" style="445" customWidth="1"/>
    <col min="16142" max="16142" width="8.5703125" style="445" customWidth="1"/>
    <col min="16143" max="16143" width="1.5703125" style="445" customWidth="1"/>
    <col min="16144" max="16144" width="3.28515625" style="445" customWidth="1"/>
    <col min="16145" max="16145" width="10.5703125" style="445" customWidth="1"/>
    <col min="16146" max="16146" width="15.140625" style="445" customWidth="1"/>
    <col min="16147" max="16147" width="1" style="445" customWidth="1"/>
    <col min="16148" max="16384" width="9.140625" style="445" customWidth="1"/>
  </cols>
  <sheetData>
    <row r="1" spans="2:19" s="172" customFormat="1" ht="21.75" customHeight="1" x14ac:dyDescent="0.2"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 t="s">
        <v>805</v>
      </c>
    </row>
    <row r="2" spans="2:19" s="172" customFormat="1" ht="34.5" customHeight="1" thickBot="1" x14ac:dyDescent="0.25">
      <c r="C2" s="563" t="s">
        <v>237</v>
      </c>
      <c r="D2" s="618" t="s">
        <v>238</v>
      </c>
      <c r="E2" s="618"/>
      <c r="F2" s="618"/>
      <c r="G2" s="618"/>
      <c r="H2" s="618"/>
      <c r="I2" s="618"/>
      <c r="J2" s="618"/>
      <c r="K2" s="618" t="s">
        <v>239</v>
      </c>
      <c r="L2" s="618"/>
      <c r="M2" s="682" t="s">
        <v>886</v>
      </c>
      <c r="N2" s="682"/>
      <c r="O2" s="682" t="s">
        <v>524</v>
      </c>
      <c r="P2" s="682"/>
      <c r="Q2" s="682"/>
      <c r="R2" s="564" t="s">
        <v>396</v>
      </c>
      <c r="S2" s="172" t="s">
        <v>244</v>
      </c>
    </row>
    <row r="3" spans="2:19" s="172" customFormat="1" ht="18.75" customHeight="1" x14ac:dyDescent="0.2">
      <c r="C3" s="565"/>
      <c r="D3" s="683" t="s">
        <v>806</v>
      </c>
      <c r="E3" s="683"/>
      <c r="F3" s="683"/>
      <c r="G3" s="683"/>
      <c r="H3" s="683"/>
      <c r="I3" s="683"/>
      <c r="J3" s="683"/>
      <c r="K3" s="550"/>
      <c r="L3" s="552"/>
      <c r="M3" s="566"/>
      <c r="N3" s="567"/>
      <c r="O3" s="568"/>
      <c r="P3" s="569"/>
      <c r="Q3" s="567"/>
      <c r="R3" s="570"/>
    </row>
    <row r="4" spans="2:19" s="172" customFormat="1" ht="12.75" customHeight="1" x14ac:dyDescent="0.2">
      <c r="C4" s="565"/>
      <c r="D4" s="684" t="s">
        <v>807</v>
      </c>
      <c r="E4" s="684"/>
      <c r="F4" s="684"/>
      <c r="G4" s="684"/>
      <c r="H4" s="684"/>
      <c r="I4" s="684"/>
      <c r="J4" s="684"/>
      <c r="K4" s="571"/>
      <c r="L4" s="572"/>
      <c r="M4" s="573"/>
      <c r="N4" s="574"/>
      <c r="O4" s="565"/>
      <c r="P4" s="526"/>
      <c r="Q4" s="574"/>
      <c r="R4" s="575"/>
    </row>
    <row r="5" spans="2:19" s="526" customFormat="1" ht="24.75" customHeight="1" x14ac:dyDescent="0.2">
      <c r="C5" s="576"/>
      <c r="D5" s="678" t="s">
        <v>808</v>
      </c>
      <c r="E5" s="678"/>
      <c r="F5" s="678"/>
      <c r="G5" s="678"/>
      <c r="H5" s="678"/>
      <c r="I5" s="678"/>
      <c r="J5" s="678"/>
      <c r="K5" s="621" t="s">
        <v>809</v>
      </c>
      <c r="L5" s="621"/>
      <c r="M5" s="679">
        <v>100000</v>
      </c>
      <c r="N5" s="679"/>
      <c r="O5" s="627">
        <v>100000</v>
      </c>
      <c r="P5" s="627"/>
      <c r="Q5" s="627"/>
      <c r="R5" s="577">
        <v>100000</v>
      </c>
    </row>
    <row r="6" spans="2:19" s="526" customFormat="1" ht="24.75" customHeight="1" x14ac:dyDescent="0.2">
      <c r="C6" s="578"/>
      <c r="D6" s="680" t="s">
        <v>810</v>
      </c>
      <c r="E6" s="680"/>
      <c r="F6" s="680"/>
      <c r="G6" s="680"/>
      <c r="H6" s="680"/>
      <c r="I6" s="680"/>
      <c r="J6" s="680"/>
      <c r="K6" s="618" t="s">
        <v>811</v>
      </c>
      <c r="L6" s="618"/>
      <c r="M6" s="681">
        <v>0</v>
      </c>
      <c r="N6" s="681"/>
      <c r="O6" s="639">
        <v>0</v>
      </c>
      <c r="P6" s="639"/>
      <c r="Q6" s="639"/>
      <c r="R6" s="579">
        <v>0</v>
      </c>
    </row>
    <row r="7" spans="2:19" s="526" customFormat="1" ht="12.75" customHeight="1" x14ac:dyDescent="0.2">
      <c r="C7" s="578"/>
      <c r="D7" s="680" t="s">
        <v>812</v>
      </c>
      <c r="E7" s="680"/>
      <c r="F7" s="680"/>
      <c r="G7" s="680"/>
      <c r="H7" s="680"/>
      <c r="I7" s="680"/>
      <c r="J7" s="680"/>
      <c r="K7" s="618" t="s">
        <v>813</v>
      </c>
      <c r="L7" s="618"/>
      <c r="M7" s="681">
        <v>0</v>
      </c>
      <c r="N7" s="681"/>
      <c r="O7" s="639">
        <v>0</v>
      </c>
      <c r="P7" s="639"/>
      <c r="Q7" s="639"/>
      <c r="R7" s="579">
        <v>0</v>
      </c>
    </row>
    <row r="8" spans="2:19" s="526" customFormat="1" ht="12.75" customHeight="1" x14ac:dyDescent="0.2">
      <c r="C8" s="578"/>
      <c r="D8" s="680" t="s">
        <v>814</v>
      </c>
      <c r="E8" s="680"/>
      <c r="F8" s="680"/>
      <c r="G8" s="680"/>
      <c r="H8" s="680"/>
      <c r="I8" s="680"/>
      <c r="J8" s="680"/>
      <c r="K8" s="618" t="s">
        <v>815</v>
      </c>
      <c r="L8" s="618"/>
      <c r="M8" s="681">
        <v>0</v>
      </c>
      <c r="N8" s="681"/>
      <c r="O8" s="639">
        <v>0</v>
      </c>
      <c r="P8" s="639"/>
      <c r="Q8" s="639"/>
      <c r="R8" s="579">
        <v>0</v>
      </c>
    </row>
    <row r="9" spans="2:19" s="526" customFormat="1" ht="12.75" customHeight="1" x14ac:dyDescent="0.2">
      <c r="C9" s="578"/>
      <c r="D9" s="685" t="s">
        <v>816</v>
      </c>
      <c r="E9" s="685"/>
      <c r="F9" s="685"/>
      <c r="G9" s="685"/>
      <c r="H9" s="685"/>
      <c r="I9" s="685"/>
      <c r="J9" s="685"/>
      <c r="K9" s="618" t="s">
        <v>817</v>
      </c>
      <c r="L9" s="618"/>
      <c r="M9" s="686">
        <v>1324229000</v>
      </c>
      <c r="N9" s="686"/>
      <c r="O9" s="629">
        <v>1324229000</v>
      </c>
      <c r="P9" s="629"/>
      <c r="Q9" s="629"/>
      <c r="R9" s="580">
        <v>1024229000</v>
      </c>
    </row>
    <row r="10" spans="2:19" s="526" customFormat="1" ht="24.75" customHeight="1" thickBot="1" x14ac:dyDescent="0.25">
      <c r="C10" s="578"/>
      <c r="D10" s="685" t="s">
        <v>818</v>
      </c>
      <c r="E10" s="685"/>
      <c r="F10" s="685"/>
      <c r="G10" s="685"/>
      <c r="H10" s="685"/>
      <c r="I10" s="685"/>
      <c r="J10" s="685"/>
      <c r="K10" s="618" t="s">
        <v>819</v>
      </c>
      <c r="L10" s="618"/>
      <c r="M10" s="686">
        <v>3970865000</v>
      </c>
      <c r="N10" s="686"/>
      <c r="O10" s="629">
        <v>3294773000</v>
      </c>
      <c r="P10" s="629"/>
      <c r="Q10" s="629"/>
      <c r="R10" s="580">
        <v>3022733000</v>
      </c>
    </row>
    <row r="11" spans="2:19" s="526" customFormat="1" ht="12.75" customHeight="1" thickBot="1" x14ac:dyDescent="0.25">
      <c r="C11" s="578"/>
      <c r="D11" s="687" t="s">
        <v>820</v>
      </c>
      <c r="E11" s="687"/>
      <c r="F11" s="687"/>
      <c r="G11" s="687"/>
      <c r="H11" s="687"/>
      <c r="I11" s="687"/>
      <c r="J11" s="687"/>
      <c r="K11" s="636" t="s">
        <v>821</v>
      </c>
      <c r="L11" s="636"/>
      <c r="M11" s="688">
        <v>5295194000</v>
      </c>
      <c r="N11" s="688"/>
      <c r="O11" s="637">
        <v>4619102000</v>
      </c>
      <c r="P11" s="637"/>
      <c r="Q11" s="637"/>
      <c r="R11" s="581">
        <v>4047062000</v>
      </c>
    </row>
    <row r="12" spans="2:19" s="172" customFormat="1" ht="12.75" customHeight="1" x14ac:dyDescent="0.2">
      <c r="C12" s="582"/>
      <c r="D12" s="689" t="s">
        <v>822</v>
      </c>
      <c r="E12" s="689"/>
      <c r="F12" s="689"/>
      <c r="G12" s="689"/>
      <c r="H12" s="689"/>
      <c r="I12" s="689"/>
      <c r="J12" s="689"/>
      <c r="K12" s="550"/>
      <c r="L12" s="552"/>
      <c r="M12" s="583"/>
      <c r="N12" s="556"/>
      <c r="O12" s="554"/>
      <c r="P12" s="555"/>
      <c r="Q12" s="556"/>
      <c r="R12" s="584"/>
    </row>
    <row r="13" spans="2:19" s="526" customFormat="1" ht="12.75" customHeight="1" x14ac:dyDescent="0.2">
      <c r="C13" s="576"/>
      <c r="D13" s="678" t="s">
        <v>823</v>
      </c>
      <c r="E13" s="678"/>
      <c r="F13" s="678"/>
      <c r="G13" s="678"/>
      <c r="H13" s="678"/>
      <c r="I13" s="678"/>
      <c r="J13" s="678"/>
      <c r="K13" s="621" t="s">
        <v>824</v>
      </c>
      <c r="L13" s="621"/>
      <c r="M13" s="690">
        <v>4934734000</v>
      </c>
      <c r="N13" s="690"/>
      <c r="O13" s="625">
        <v>4191485000</v>
      </c>
      <c r="P13" s="625"/>
      <c r="Q13" s="625"/>
      <c r="R13" s="585">
        <v>1871000000</v>
      </c>
    </row>
    <row r="14" spans="2:19" s="526" customFormat="1" ht="12.75" customHeight="1" x14ac:dyDescent="0.2">
      <c r="C14" s="582"/>
      <c r="D14" s="586"/>
      <c r="E14" s="587"/>
      <c r="F14" s="620" t="s">
        <v>243</v>
      </c>
      <c r="G14" s="620"/>
      <c r="H14" s="620"/>
      <c r="I14" s="620"/>
      <c r="J14" s="620"/>
      <c r="K14" s="550"/>
      <c r="L14" s="551"/>
      <c r="M14" s="583"/>
      <c r="N14" s="555"/>
      <c r="O14" s="554"/>
      <c r="P14" s="555"/>
      <c r="Q14" s="555"/>
      <c r="R14" s="584"/>
    </row>
    <row r="15" spans="2:19" s="526" customFormat="1" ht="12.75" customHeight="1" x14ac:dyDescent="0.2">
      <c r="C15" s="576"/>
      <c r="D15" s="588"/>
      <c r="E15" s="589"/>
      <c r="F15" s="624" t="s">
        <v>825</v>
      </c>
      <c r="G15" s="624"/>
      <c r="H15" s="624"/>
      <c r="I15" s="624"/>
      <c r="J15" s="624"/>
      <c r="K15" s="633" t="s">
        <v>826</v>
      </c>
      <c r="L15" s="633"/>
      <c r="M15" s="691">
        <v>743249000</v>
      </c>
      <c r="N15" s="691"/>
      <c r="O15" s="692" t="s">
        <v>735</v>
      </c>
      <c r="P15" s="692"/>
      <c r="Q15" s="692"/>
      <c r="R15" s="590" t="s">
        <v>735</v>
      </c>
    </row>
    <row r="16" spans="2:19" s="526" customFormat="1" ht="12.75" customHeight="1" x14ac:dyDescent="0.2">
      <c r="C16" s="576"/>
      <c r="D16" s="588"/>
      <c r="E16" s="589"/>
      <c r="F16" s="624" t="s">
        <v>827</v>
      </c>
      <c r="G16" s="624"/>
      <c r="H16" s="624"/>
      <c r="I16" s="624"/>
      <c r="J16" s="624"/>
      <c r="K16" s="633" t="s">
        <v>828</v>
      </c>
      <c r="L16" s="633"/>
      <c r="M16" s="691">
        <v>4191485000</v>
      </c>
      <c r="N16" s="691"/>
      <c r="O16" s="693">
        <v>4191485000</v>
      </c>
      <c r="P16" s="693"/>
      <c r="Q16" s="693"/>
      <c r="R16" s="585">
        <v>1871000000</v>
      </c>
    </row>
    <row r="17" spans="2:23" s="526" customFormat="1" ht="12.75" customHeight="1" x14ac:dyDescent="0.2">
      <c r="C17" s="578"/>
      <c r="D17" s="680" t="s">
        <v>829</v>
      </c>
      <c r="E17" s="680"/>
      <c r="F17" s="680"/>
      <c r="G17" s="680"/>
      <c r="H17" s="680"/>
      <c r="I17" s="680"/>
      <c r="J17" s="680"/>
      <c r="K17" s="618" t="s">
        <v>830</v>
      </c>
      <c r="L17" s="618"/>
      <c r="M17" s="686">
        <v>127635000</v>
      </c>
      <c r="N17" s="686"/>
      <c r="O17" s="629">
        <v>17276000</v>
      </c>
      <c r="P17" s="629"/>
      <c r="Q17" s="629"/>
      <c r="R17" s="580">
        <v>24753000</v>
      </c>
    </row>
    <row r="18" spans="2:23" s="526" customFormat="1" ht="12.75" customHeight="1" x14ac:dyDescent="0.2">
      <c r="C18" s="578"/>
      <c r="D18" s="680" t="s">
        <v>831</v>
      </c>
      <c r="E18" s="680"/>
      <c r="F18" s="680"/>
      <c r="G18" s="680"/>
      <c r="H18" s="680"/>
      <c r="I18" s="680"/>
      <c r="J18" s="680"/>
      <c r="K18" s="618" t="s">
        <v>832</v>
      </c>
      <c r="L18" s="618"/>
      <c r="M18" s="681">
        <v>0</v>
      </c>
      <c r="N18" s="681"/>
      <c r="O18" s="639">
        <v>0</v>
      </c>
      <c r="P18" s="639"/>
      <c r="Q18" s="639"/>
      <c r="R18" s="579">
        <v>0</v>
      </c>
    </row>
    <row r="19" spans="2:23" s="526" customFormat="1" ht="12.75" customHeight="1" thickBot="1" x14ac:dyDescent="0.25">
      <c r="C19" s="576"/>
      <c r="D19" s="680" t="s">
        <v>833</v>
      </c>
      <c r="E19" s="680"/>
      <c r="F19" s="680"/>
      <c r="G19" s="680"/>
      <c r="H19" s="680"/>
      <c r="I19" s="680"/>
      <c r="J19" s="680"/>
      <c r="K19" s="618" t="s">
        <v>834</v>
      </c>
      <c r="L19" s="618"/>
      <c r="M19" s="686">
        <v>207797000</v>
      </c>
      <c r="N19" s="686"/>
      <c r="O19" s="629">
        <v>205566000</v>
      </c>
      <c r="P19" s="629"/>
      <c r="Q19" s="629"/>
      <c r="R19" s="580">
        <v>310311000</v>
      </c>
    </row>
    <row r="20" spans="2:23" s="526" customFormat="1" ht="12.75" customHeight="1" thickBot="1" x14ac:dyDescent="0.25">
      <c r="C20" s="578"/>
      <c r="D20" s="687" t="s">
        <v>835</v>
      </c>
      <c r="E20" s="687"/>
      <c r="F20" s="687"/>
      <c r="G20" s="687"/>
      <c r="H20" s="687"/>
      <c r="I20" s="687"/>
      <c r="J20" s="687"/>
      <c r="K20" s="636" t="s">
        <v>836</v>
      </c>
      <c r="L20" s="636"/>
      <c r="M20" s="688">
        <v>5270166000</v>
      </c>
      <c r="N20" s="688"/>
      <c r="O20" s="637">
        <v>4414327000</v>
      </c>
      <c r="P20" s="637"/>
      <c r="Q20" s="637"/>
      <c r="R20" s="581">
        <v>2206064000</v>
      </c>
    </row>
    <row r="21" spans="2:23" s="172" customFormat="1" ht="12.75" customHeight="1" x14ac:dyDescent="0.2">
      <c r="C21" s="582"/>
      <c r="D21" s="684" t="s">
        <v>837</v>
      </c>
      <c r="E21" s="684"/>
      <c r="F21" s="684"/>
      <c r="G21" s="684"/>
      <c r="H21" s="684"/>
      <c r="I21" s="684"/>
      <c r="J21" s="684"/>
      <c r="K21" s="550"/>
      <c r="L21" s="552"/>
      <c r="M21" s="583"/>
      <c r="N21" s="556"/>
      <c r="O21" s="554"/>
      <c r="P21" s="555"/>
      <c r="Q21" s="556"/>
      <c r="R21" s="584"/>
    </row>
    <row r="22" spans="2:23" s="526" customFormat="1" ht="12.75" customHeight="1" x14ac:dyDescent="0.2">
      <c r="C22" s="576"/>
      <c r="D22" s="694" t="s">
        <v>823</v>
      </c>
      <c r="E22" s="694"/>
      <c r="F22" s="694"/>
      <c r="G22" s="694"/>
      <c r="H22" s="694"/>
      <c r="I22" s="694"/>
      <c r="J22" s="694"/>
      <c r="K22" s="621" t="s">
        <v>838</v>
      </c>
      <c r="L22" s="621"/>
      <c r="M22" s="690">
        <v>7783172000</v>
      </c>
      <c r="N22" s="690"/>
      <c r="O22" s="625">
        <v>2648073000</v>
      </c>
      <c r="P22" s="625"/>
      <c r="Q22" s="625"/>
      <c r="R22" s="585">
        <v>1528217000</v>
      </c>
    </row>
    <row r="23" spans="2:23" s="526" customFormat="1" ht="12.75" customHeight="1" x14ac:dyDescent="0.2">
      <c r="C23" s="582"/>
      <c r="D23" s="586"/>
      <c r="E23" s="587"/>
      <c r="F23" s="620" t="s">
        <v>243</v>
      </c>
      <c r="G23" s="620"/>
      <c r="H23" s="620"/>
      <c r="I23" s="620"/>
      <c r="J23" s="620"/>
      <c r="K23" s="550"/>
      <c r="L23" s="551"/>
      <c r="M23" s="583"/>
      <c r="N23" s="555"/>
      <c r="O23" s="554"/>
      <c r="P23" s="555"/>
      <c r="Q23" s="555"/>
      <c r="R23" s="584"/>
    </row>
    <row r="24" spans="2:23" s="526" customFormat="1" ht="12.75" customHeight="1" x14ac:dyDescent="0.2">
      <c r="C24" s="576"/>
      <c r="D24" s="588"/>
      <c r="E24" s="589"/>
      <c r="F24" s="624" t="s">
        <v>839</v>
      </c>
      <c r="G24" s="624"/>
      <c r="H24" s="624"/>
      <c r="I24" s="624"/>
      <c r="J24" s="624"/>
      <c r="K24" s="633" t="s">
        <v>840</v>
      </c>
      <c r="L24" s="633"/>
      <c r="M24" s="691">
        <v>7254913000</v>
      </c>
      <c r="N24" s="691"/>
      <c r="O24" s="693">
        <v>1972350000</v>
      </c>
      <c r="P24" s="693"/>
      <c r="Q24" s="693"/>
      <c r="R24" s="585">
        <v>1524263000</v>
      </c>
    </row>
    <row r="25" spans="2:23" s="526" customFormat="1" ht="12.75" customHeight="1" x14ac:dyDescent="0.2">
      <c r="C25" s="576"/>
      <c r="D25" s="588"/>
      <c r="E25" s="589"/>
      <c r="F25" s="624" t="s">
        <v>841</v>
      </c>
      <c r="G25" s="624"/>
      <c r="H25" s="624"/>
      <c r="I25" s="624"/>
      <c r="J25" s="624"/>
      <c r="K25" s="633" t="s">
        <v>842</v>
      </c>
      <c r="L25" s="633"/>
      <c r="M25" s="691">
        <v>9000000</v>
      </c>
      <c r="N25" s="691"/>
      <c r="O25" s="692" t="s">
        <v>735</v>
      </c>
      <c r="P25" s="692"/>
      <c r="Q25" s="692"/>
      <c r="R25" s="590" t="s">
        <v>735</v>
      </c>
    </row>
    <row r="26" spans="2:23" s="526" customFormat="1" ht="12.75" customHeight="1" x14ac:dyDescent="0.2">
      <c r="C26" s="576"/>
      <c r="D26" s="588"/>
      <c r="E26" s="589"/>
      <c r="F26" s="624" t="s">
        <v>843</v>
      </c>
      <c r="G26" s="624"/>
      <c r="H26" s="624"/>
      <c r="I26" s="624"/>
      <c r="J26" s="624"/>
      <c r="K26" s="633" t="s">
        <v>844</v>
      </c>
      <c r="L26" s="633"/>
      <c r="M26" s="691">
        <v>21024000</v>
      </c>
      <c r="N26" s="691"/>
      <c r="O26" s="693">
        <v>4258000</v>
      </c>
      <c r="P26" s="693"/>
      <c r="Q26" s="693"/>
      <c r="R26" s="577">
        <v>120000</v>
      </c>
    </row>
    <row r="27" spans="2:23" s="526" customFormat="1" ht="12.75" customHeight="1" x14ac:dyDescent="0.2">
      <c r="C27" s="576"/>
      <c r="D27" s="588"/>
      <c r="E27" s="589"/>
      <c r="F27" s="624" t="s">
        <v>845</v>
      </c>
      <c r="G27" s="624"/>
      <c r="H27" s="624"/>
      <c r="I27" s="624"/>
      <c r="J27" s="624"/>
      <c r="K27" s="633" t="s">
        <v>846</v>
      </c>
      <c r="L27" s="633"/>
      <c r="M27" s="695">
        <v>18000</v>
      </c>
      <c r="N27" s="695"/>
      <c r="O27" s="692" t="s">
        <v>735</v>
      </c>
      <c r="P27" s="692"/>
      <c r="Q27" s="692"/>
      <c r="R27" s="590" t="s">
        <v>735</v>
      </c>
    </row>
    <row r="28" spans="2:23" s="526" customFormat="1" ht="12.75" customHeight="1" x14ac:dyDescent="0.2">
      <c r="C28" s="576"/>
      <c r="D28" s="588"/>
      <c r="E28" s="589"/>
      <c r="F28" s="624" t="s">
        <v>847</v>
      </c>
      <c r="G28" s="624"/>
      <c r="H28" s="624"/>
      <c r="I28" s="624"/>
      <c r="J28" s="624"/>
      <c r="K28" s="633" t="s">
        <v>848</v>
      </c>
      <c r="L28" s="633"/>
      <c r="M28" s="691">
        <v>15164000</v>
      </c>
      <c r="N28" s="691"/>
      <c r="O28" s="693">
        <v>7670000</v>
      </c>
      <c r="P28" s="693"/>
      <c r="Q28" s="693"/>
      <c r="R28" s="590" t="s">
        <v>735</v>
      </c>
      <c r="W28" s="606"/>
    </row>
    <row r="29" spans="2:23" s="526" customFormat="1" ht="12.75" customHeight="1" x14ac:dyDescent="0.2">
      <c r="C29" s="576"/>
      <c r="D29" s="588"/>
      <c r="E29" s="589"/>
      <c r="F29" s="624" t="s">
        <v>849</v>
      </c>
      <c r="G29" s="624"/>
      <c r="H29" s="624"/>
      <c r="I29" s="624"/>
      <c r="J29" s="624"/>
      <c r="K29" s="633" t="s">
        <v>850</v>
      </c>
      <c r="L29" s="633"/>
      <c r="M29" s="691">
        <v>186121000</v>
      </c>
      <c r="N29" s="691"/>
      <c r="O29" s="693">
        <v>55352000</v>
      </c>
      <c r="P29" s="693"/>
      <c r="Q29" s="693"/>
      <c r="R29" s="585">
        <v>3834000</v>
      </c>
    </row>
    <row r="30" spans="2:23" s="526" customFormat="1" ht="12.75" customHeight="1" x14ac:dyDescent="0.2">
      <c r="B30" s="538"/>
      <c r="C30" s="576"/>
      <c r="D30" s="588"/>
      <c r="E30" s="589"/>
      <c r="F30" s="670" t="s">
        <v>418</v>
      </c>
      <c r="G30" s="670"/>
      <c r="H30" s="670"/>
      <c r="I30" s="670"/>
      <c r="J30" s="670"/>
      <c r="K30" s="633" t="s">
        <v>851</v>
      </c>
      <c r="L30" s="633"/>
      <c r="M30" s="691">
        <v>251313000</v>
      </c>
      <c r="N30" s="691"/>
      <c r="O30" s="693">
        <v>553694000</v>
      </c>
      <c r="P30" s="693"/>
      <c r="Q30" s="693"/>
      <c r="R30" s="591">
        <v>0</v>
      </c>
      <c r="W30" s="606"/>
    </row>
    <row r="31" spans="2:23" s="526" customFormat="1" ht="24.75" customHeight="1" x14ac:dyDescent="0.2">
      <c r="B31" s="538"/>
      <c r="C31" s="576"/>
      <c r="D31" s="588"/>
      <c r="E31" s="589"/>
      <c r="F31" s="670" t="s">
        <v>852</v>
      </c>
      <c r="G31" s="670"/>
      <c r="H31" s="670"/>
      <c r="I31" s="670"/>
      <c r="J31" s="670"/>
      <c r="K31" s="633" t="s">
        <v>853</v>
      </c>
      <c r="L31" s="633"/>
      <c r="M31" s="691">
        <v>45619000</v>
      </c>
      <c r="N31" s="691"/>
      <c r="O31" s="693">
        <v>54749000</v>
      </c>
      <c r="P31" s="693"/>
      <c r="Q31" s="693"/>
      <c r="R31" s="590" t="s">
        <v>735</v>
      </c>
    </row>
    <row r="32" spans="2:23" s="526" customFormat="1" ht="12.75" customHeight="1" x14ac:dyDescent="0.2">
      <c r="C32" s="578"/>
      <c r="D32" s="685" t="s">
        <v>854</v>
      </c>
      <c r="E32" s="685"/>
      <c r="F32" s="685"/>
      <c r="G32" s="685"/>
      <c r="H32" s="685"/>
      <c r="I32" s="685"/>
      <c r="J32" s="685"/>
      <c r="K32" s="696" t="s">
        <v>855</v>
      </c>
      <c r="L32" s="696"/>
      <c r="M32" s="686">
        <v>19773947000</v>
      </c>
      <c r="N32" s="686"/>
      <c r="O32" s="629">
        <v>19948413000</v>
      </c>
      <c r="P32" s="629"/>
      <c r="Q32" s="629"/>
      <c r="R32" s="580">
        <v>4481139000</v>
      </c>
    </row>
    <row r="33" spans="2:19" s="526" customFormat="1" ht="12.75" customHeight="1" x14ac:dyDescent="0.2">
      <c r="C33" s="582"/>
      <c r="D33" s="586"/>
      <c r="E33" s="587"/>
      <c r="F33" s="620" t="s">
        <v>243</v>
      </c>
      <c r="G33" s="620"/>
      <c r="H33" s="620"/>
      <c r="I33" s="620"/>
      <c r="J33" s="620"/>
      <c r="K33" s="550"/>
      <c r="L33" s="551"/>
      <c r="M33" s="583"/>
      <c r="N33" s="555"/>
      <c r="O33" s="554"/>
      <c r="P33" s="555"/>
      <c r="Q33" s="555"/>
      <c r="R33" s="584"/>
    </row>
    <row r="34" spans="2:19" s="526" customFormat="1" ht="12.75" customHeight="1" x14ac:dyDescent="0.2">
      <c r="C34" s="576"/>
      <c r="D34" s="588"/>
      <c r="E34" s="589"/>
      <c r="F34" s="624" t="s">
        <v>728</v>
      </c>
      <c r="G34" s="624"/>
      <c r="H34" s="624"/>
      <c r="I34" s="624"/>
      <c r="J34" s="624"/>
      <c r="K34" s="633" t="s">
        <v>856</v>
      </c>
      <c r="L34" s="633"/>
      <c r="M34" s="691">
        <v>7079347000</v>
      </c>
      <c r="N34" s="691"/>
      <c r="O34" s="693">
        <v>5936419000</v>
      </c>
      <c r="P34" s="693"/>
      <c r="Q34" s="693"/>
      <c r="R34" s="585">
        <v>2646667000</v>
      </c>
    </row>
    <row r="35" spans="2:19" s="526" customFormat="1" ht="12.75" customHeight="1" x14ac:dyDescent="0.2">
      <c r="C35" s="576"/>
      <c r="D35" s="588"/>
      <c r="E35" s="589"/>
      <c r="F35" s="624" t="s">
        <v>730</v>
      </c>
      <c r="G35" s="624"/>
      <c r="H35" s="624"/>
      <c r="I35" s="624"/>
      <c r="J35" s="624"/>
      <c r="K35" s="633" t="s">
        <v>857</v>
      </c>
      <c r="L35" s="633"/>
      <c r="M35" s="691">
        <v>9270758000</v>
      </c>
      <c r="N35" s="691"/>
      <c r="O35" s="693">
        <v>10686055000</v>
      </c>
      <c r="P35" s="693"/>
      <c r="Q35" s="693"/>
      <c r="R35" s="585">
        <v>820868000</v>
      </c>
    </row>
    <row r="36" spans="2:19" s="526" customFormat="1" ht="12.75" customHeight="1" x14ac:dyDescent="0.2">
      <c r="C36" s="576"/>
      <c r="D36" s="588"/>
      <c r="E36" s="589"/>
      <c r="F36" s="624" t="s">
        <v>112</v>
      </c>
      <c r="G36" s="624"/>
      <c r="H36" s="624"/>
      <c r="I36" s="624"/>
      <c r="J36" s="624"/>
      <c r="K36" s="633" t="s">
        <v>858</v>
      </c>
      <c r="L36" s="633"/>
      <c r="M36" s="691">
        <v>845423000</v>
      </c>
      <c r="N36" s="691"/>
      <c r="O36" s="693">
        <v>823494000</v>
      </c>
      <c r="P36" s="693"/>
      <c r="Q36" s="693"/>
      <c r="R36" s="585">
        <v>267402000</v>
      </c>
    </row>
    <row r="37" spans="2:19" s="526" customFormat="1" ht="24.75" customHeight="1" x14ac:dyDescent="0.2">
      <c r="C37" s="576"/>
      <c r="D37" s="588"/>
      <c r="E37" s="589"/>
      <c r="F37" s="624" t="s">
        <v>113</v>
      </c>
      <c r="G37" s="624"/>
      <c r="H37" s="624"/>
      <c r="I37" s="624"/>
      <c r="J37" s="624"/>
      <c r="K37" s="633" t="s">
        <v>859</v>
      </c>
      <c r="L37" s="633"/>
      <c r="M37" s="691">
        <v>35190000</v>
      </c>
      <c r="N37" s="691"/>
      <c r="O37" s="693">
        <v>44863000</v>
      </c>
      <c r="P37" s="693"/>
      <c r="Q37" s="693"/>
      <c r="R37" s="585">
        <v>10259000</v>
      </c>
    </row>
    <row r="38" spans="2:19" s="526" customFormat="1" ht="12.75" customHeight="1" x14ac:dyDescent="0.2">
      <c r="C38" s="576"/>
      <c r="D38" s="588"/>
      <c r="E38" s="589"/>
      <c r="F38" s="624" t="s">
        <v>118</v>
      </c>
      <c r="G38" s="624"/>
      <c r="H38" s="624"/>
      <c r="I38" s="624"/>
      <c r="J38" s="624"/>
      <c r="K38" s="633" t="s">
        <v>860</v>
      </c>
      <c r="L38" s="633"/>
      <c r="M38" s="691">
        <v>84214000</v>
      </c>
      <c r="N38" s="691"/>
      <c r="O38" s="693">
        <v>48042000</v>
      </c>
      <c r="P38" s="693"/>
      <c r="Q38" s="693"/>
      <c r="R38" s="585">
        <v>31674000</v>
      </c>
    </row>
    <row r="39" spans="2:19" s="526" customFormat="1" ht="12.75" customHeight="1" x14ac:dyDescent="0.2">
      <c r="C39" s="576"/>
      <c r="D39" s="588"/>
      <c r="E39" s="589"/>
      <c r="F39" s="624" t="s">
        <v>114</v>
      </c>
      <c r="G39" s="624"/>
      <c r="H39" s="624"/>
      <c r="I39" s="624"/>
      <c r="J39" s="624"/>
      <c r="K39" s="633" t="s">
        <v>861</v>
      </c>
      <c r="L39" s="633"/>
      <c r="M39" s="695">
        <v>475000</v>
      </c>
      <c r="N39" s="695"/>
      <c r="O39" s="697">
        <v>447000</v>
      </c>
      <c r="P39" s="697"/>
      <c r="Q39" s="697"/>
      <c r="R39" s="577">
        <v>392000</v>
      </c>
    </row>
    <row r="40" spans="2:19" s="526" customFormat="1" ht="24.75" customHeight="1" x14ac:dyDescent="0.2">
      <c r="C40" s="592"/>
      <c r="D40" s="588"/>
      <c r="E40" s="589"/>
      <c r="F40" s="624" t="s">
        <v>115</v>
      </c>
      <c r="G40" s="624"/>
      <c r="H40" s="624"/>
      <c r="I40" s="624"/>
      <c r="J40" s="633" t="s">
        <v>862</v>
      </c>
      <c r="K40" s="633"/>
      <c r="L40" s="633"/>
      <c r="M40" s="695">
        <v>4000</v>
      </c>
      <c r="N40" s="695"/>
      <c r="O40" s="697">
        <v>231000</v>
      </c>
      <c r="P40" s="697"/>
      <c r="Q40" s="697"/>
      <c r="R40" s="577">
        <v>287000</v>
      </c>
      <c r="S40" s="526" t="s">
        <v>244</v>
      </c>
    </row>
    <row r="41" spans="2:19" s="526" customFormat="1" ht="24.75" customHeight="1" x14ac:dyDescent="0.2">
      <c r="C41" s="576"/>
      <c r="D41" s="588"/>
      <c r="E41" s="589"/>
      <c r="F41" s="624" t="s">
        <v>863</v>
      </c>
      <c r="G41" s="624"/>
      <c r="H41" s="624"/>
      <c r="I41" s="624"/>
      <c r="J41" s="624"/>
      <c r="K41" s="633" t="s">
        <v>864</v>
      </c>
      <c r="L41" s="633"/>
      <c r="M41" s="691">
        <v>283000000</v>
      </c>
      <c r="N41" s="691"/>
      <c r="O41" s="693">
        <v>412000000</v>
      </c>
      <c r="P41" s="693"/>
      <c r="Q41" s="693"/>
      <c r="R41" s="585">
        <v>360000000</v>
      </c>
    </row>
    <row r="42" spans="2:19" s="526" customFormat="1" ht="24.75" customHeight="1" x14ac:dyDescent="0.2">
      <c r="C42" s="576"/>
      <c r="D42" s="588"/>
      <c r="E42" s="589"/>
      <c r="F42" s="624" t="s">
        <v>740</v>
      </c>
      <c r="G42" s="624"/>
      <c r="H42" s="624"/>
      <c r="I42" s="624"/>
      <c r="J42" s="624"/>
      <c r="K42" s="633" t="s">
        <v>865</v>
      </c>
      <c r="L42" s="633"/>
      <c r="M42" s="691">
        <v>1532080000</v>
      </c>
      <c r="N42" s="691"/>
      <c r="O42" s="693">
        <v>1485493000</v>
      </c>
      <c r="P42" s="693"/>
      <c r="Q42" s="693"/>
      <c r="R42" s="585">
        <v>269830000</v>
      </c>
    </row>
    <row r="43" spans="2:19" s="526" customFormat="1" ht="24.75" customHeight="1" x14ac:dyDescent="0.2">
      <c r="B43" s="538"/>
      <c r="C43" s="576"/>
      <c r="D43" s="588"/>
      <c r="E43" s="589"/>
      <c r="F43" s="670" t="s">
        <v>270</v>
      </c>
      <c r="G43" s="670"/>
      <c r="H43" s="670"/>
      <c r="I43" s="670"/>
      <c r="J43" s="670"/>
      <c r="K43" s="633" t="s">
        <v>866</v>
      </c>
      <c r="L43" s="633"/>
      <c r="M43" s="691">
        <v>643456000</v>
      </c>
      <c r="N43" s="691"/>
      <c r="O43" s="693">
        <v>511369000</v>
      </c>
      <c r="P43" s="693"/>
      <c r="Q43" s="693"/>
      <c r="R43" s="585">
        <v>73760000</v>
      </c>
    </row>
    <row r="44" spans="2:19" s="526" customFormat="1" ht="12.75" customHeight="1" x14ac:dyDescent="0.2">
      <c r="C44" s="578"/>
      <c r="D44" s="685" t="s">
        <v>867</v>
      </c>
      <c r="E44" s="685"/>
      <c r="F44" s="685"/>
      <c r="G44" s="685"/>
      <c r="H44" s="685"/>
      <c r="I44" s="685"/>
      <c r="J44" s="685"/>
      <c r="K44" s="618" t="s">
        <v>868</v>
      </c>
      <c r="L44" s="618"/>
      <c r="M44" s="681">
        <v>0</v>
      </c>
      <c r="N44" s="681"/>
      <c r="O44" s="639">
        <v>0</v>
      </c>
      <c r="P44" s="639"/>
      <c r="Q44" s="639"/>
      <c r="R44" s="579">
        <v>0</v>
      </c>
    </row>
    <row r="45" spans="2:19" s="526" customFormat="1" ht="12.75" customHeight="1" x14ac:dyDescent="0.2">
      <c r="C45" s="578"/>
      <c r="D45" s="685" t="s">
        <v>831</v>
      </c>
      <c r="E45" s="685"/>
      <c r="F45" s="685"/>
      <c r="G45" s="685"/>
      <c r="H45" s="685"/>
      <c r="I45" s="685"/>
      <c r="J45" s="685"/>
      <c r="K45" s="618" t="s">
        <v>869</v>
      </c>
      <c r="L45" s="618"/>
      <c r="M45" s="686">
        <v>258111000</v>
      </c>
      <c r="N45" s="686"/>
      <c r="O45" s="629">
        <v>401563000</v>
      </c>
      <c r="P45" s="629"/>
      <c r="Q45" s="629"/>
      <c r="R45" s="580">
        <v>69575000</v>
      </c>
    </row>
    <row r="46" spans="2:19" s="172" customFormat="1" ht="24.75" hidden="1" customHeight="1" x14ac:dyDescent="0.2">
      <c r="C46" s="578"/>
      <c r="D46" s="536"/>
      <c r="E46" s="536"/>
      <c r="F46" s="617" t="s">
        <v>870</v>
      </c>
      <c r="G46" s="617"/>
      <c r="H46" s="617"/>
      <c r="I46" s="617"/>
      <c r="J46" s="617"/>
      <c r="K46" s="618" t="s">
        <v>871</v>
      </c>
      <c r="L46" s="618"/>
      <c r="M46" s="681">
        <v>0</v>
      </c>
      <c r="N46" s="681"/>
      <c r="O46" s="639">
        <v>0</v>
      </c>
      <c r="P46" s="639"/>
      <c r="Q46" s="639"/>
      <c r="R46" s="579">
        <v>0</v>
      </c>
    </row>
    <row r="47" spans="2:19" s="172" customFormat="1" ht="12.75" hidden="1" customHeight="1" x14ac:dyDescent="0.2">
      <c r="C47" s="578"/>
      <c r="D47" s="536"/>
      <c r="E47" s="536"/>
      <c r="F47" s="617" t="s">
        <v>872</v>
      </c>
      <c r="G47" s="617"/>
      <c r="H47" s="617"/>
      <c r="I47" s="617"/>
      <c r="J47" s="617"/>
      <c r="K47" s="618" t="s">
        <v>873</v>
      </c>
      <c r="L47" s="618"/>
      <c r="M47" s="681">
        <v>0</v>
      </c>
      <c r="N47" s="681"/>
      <c r="O47" s="639">
        <v>0</v>
      </c>
      <c r="P47" s="639"/>
      <c r="Q47" s="639"/>
      <c r="R47" s="579">
        <v>0</v>
      </c>
    </row>
    <row r="48" spans="2:19" s="526" customFormat="1" ht="12.75" customHeight="1" thickBot="1" x14ac:dyDescent="0.25">
      <c r="C48" s="578"/>
      <c r="D48" s="685" t="s">
        <v>833</v>
      </c>
      <c r="E48" s="685"/>
      <c r="F48" s="685"/>
      <c r="G48" s="685"/>
      <c r="H48" s="685"/>
      <c r="I48" s="685"/>
      <c r="J48" s="685"/>
      <c r="K48" s="618" t="s">
        <v>874</v>
      </c>
      <c r="L48" s="618"/>
      <c r="M48" s="681">
        <v>0</v>
      </c>
      <c r="N48" s="681"/>
      <c r="O48" s="639">
        <v>0</v>
      </c>
      <c r="P48" s="639"/>
      <c r="Q48" s="639"/>
      <c r="R48" s="579">
        <v>0</v>
      </c>
    </row>
    <row r="49" spans="2:19" s="526" customFormat="1" ht="12.75" customHeight="1" thickBot="1" x14ac:dyDescent="0.25">
      <c r="C49" s="578"/>
      <c r="D49" s="687" t="s">
        <v>875</v>
      </c>
      <c r="E49" s="687"/>
      <c r="F49" s="687"/>
      <c r="G49" s="687"/>
      <c r="H49" s="687"/>
      <c r="I49" s="687"/>
      <c r="J49" s="687"/>
      <c r="K49" s="636" t="s">
        <v>876</v>
      </c>
      <c r="L49" s="636"/>
      <c r="M49" s="701">
        <v>27815230000</v>
      </c>
      <c r="N49" s="701"/>
      <c r="O49" s="638">
        <v>22998049000</v>
      </c>
      <c r="P49" s="638"/>
      <c r="Q49" s="638"/>
      <c r="R49" s="581">
        <v>6078931000</v>
      </c>
    </row>
    <row r="50" spans="2:19" s="526" customFormat="1" ht="12.75" customHeight="1" thickBot="1" x14ac:dyDescent="0.25">
      <c r="C50" s="576"/>
      <c r="D50" s="702" t="s">
        <v>275</v>
      </c>
      <c r="E50" s="702"/>
      <c r="F50" s="702"/>
      <c r="G50" s="702"/>
      <c r="H50" s="702"/>
      <c r="I50" s="702"/>
      <c r="J50" s="702"/>
      <c r="K50" s="618" t="s">
        <v>877</v>
      </c>
      <c r="L50" s="618"/>
      <c r="M50" s="688">
        <v>38380590000</v>
      </c>
      <c r="N50" s="688"/>
      <c r="O50" s="637">
        <v>32031478000</v>
      </c>
      <c r="P50" s="637"/>
      <c r="Q50" s="637"/>
      <c r="R50" s="581">
        <v>12332057000</v>
      </c>
    </row>
    <row r="51" spans="2:19" s="172" customFormat="1" ht="11.25" customHeight="1" x14ac:dyDescent="0.2"/>
    <row r="52" spans="2:19" s="172" customFormat="1" ht="37.5" customHeight="1" x14ac:dyDescent="0.2">
      <c r="B52" s="593"/>
      <c r="C52" s="593"/>
      <c r="D52" s="593" t="s">
        <v>878</v>
      </c>
      <c r="E52" s="262"/>
      <c r="F52" s="262"/>
      <c r="G52" s="262"/>
      <c r="I52" s="698" t="s">
        <v>879</v>
      </c>
      <c r="J52" s="698"/>
      <c r="K52" s="698"/>
      <c r="S52" s="172" t="s">
        <v>244</v>
      </c>
    </row>
    <row r="53" spans="2:19" s="172" customFormat="1" ht="17.25" customHeight="1" x14ac:dyDescent="0.2">
      <c r="E53" s="699" t="s">
        <v>880</v>
      </c>
      <c r="F53" s="699"/>
      <c r="G53" s="699"/>
      <c r="I53" s="699" t="s">
        <v>881</v>
      </c>
      <c r="J53" s="699"/>
      <c r="K53" s="699"/>
    </row>
    <row r="54" spans="2:19" s="172" customFormat="1" ht="10.5" customHeight="1" x14ac:dyDescent="0.2"/>
    <row r="55" spans="2:19" s="172" customFormat="1" ht="15" customHeight="1" x14ac:dyDescent="0.2">
      <c r="B55" s="700" t="s">
        <v>887</v>
      </c>
      <c r="C55" s="700"/>
      <c r="D55" s="700"/>
      <c r="E55" s="700"/>
      <c r="F55" s="700"/>
    </row>
    <row r="56" spans="2:19" s="172" customFormat="1" ht="9.75" customHeight="1" x14ac:dyDescent="0.2"/>
  </sheetData>
  <mergeCells count="179">
    <mergeCell ref="M50:N50"/>
    <mergeCell ref="O50:Q50"/>
    <mergeCell ref="I52:K52"/>
    <mergeCell ref="E53:G53"/>
    <mergeCell ref="B55:F55"/>
    <mergeCell ref="F47:J47"/>
    <mergeCell ref="K47:L47"/>
    <mergeCell ref="M47:N47"/>
    <mergeCell ref="O47:Q47"/>
    <mergeCell ref="K48:L48"/>
    <mergeCell ref="M48:N48"/>
    <mergeCell ref="O48:Q48"/>
    <mergeCell ref="I53:K53"/>
    <mergeCell ref="D49:J49"/>
    <mergeCell ref="K49:L49"/>
    <mergeCell ref="M49:N49"/>
    <mergeCell ref="O49:Q49"/>
    <mergeCell ref="D50:J50"/>
    <mergeCell ref="K50:L50"/>
    <mergeCell ref="D45:J45"/>
    <mergeCell ref="K45:L45"/>
    <mergeCell ref="M45:N45"/>
    <mergeCell ref="O45:Q45"/>
    <mergeCell ref="K46:L46"/>
    <mergeCell ref="M46:N46"/>
    <mergeCell ref="O46:Q46"/>
    <mergeCell ref="F46:J46"/>
    <mergeCell ref="D48:J48"/>
    <mergeCell ref="F43:J43"/>
    <mergeCell ref="K43:L43"/>
    <mergeCell ref="M43:N43"/>
    <mergeCell ref="O43:Q43"/>
    <mergeCell ref="K44:L44"/>
    <mergeCell ref="M44:N44"/>
    <mergeCell ref="O44:Q44"/>
    <mergeCell ref="M41:N41"/>
    <mergeCell ref="O41:Q41"/>
    <mergeCell ref="F42:J42"/>
    <mergeCell ref="K42:L42"/>
    <mergeCell ref="M42:N42"/>
    <mergeCell ref="O42:Q42"/>
    <mergeCell ref="F41:J41"/>
    <mergeCell ref="K41:L41"/>
    <mergeCell ref="D44:J44"/>
    <mergeCell ref="F39:J39"/>
    <mergeCell ref="K39:L39"/>
    <mergeCell ref="M39:N39"/>
    <mergeCell ref="O39:Q39"/>
    <mergeCell ref="M40:N40"/>
    <mergeCell ref="O40:Q40"/>
    <mergeCell ref="F37:J37"/>
    <mergeCell ref="K37:L37"/>
    <mergeCell ref="M37:N37"/>
    <mergeCell ref="O37:Q37"/>
    <mergeCell ref="F38:J38"/>
    <mergeCell ref="K38:L38"/>
    <mergeCell ref="M38:N38"/>
    <mergeCell ref="O38:Q38"/>
    <mergeCell ref="F40:I40"/>
    <mergeCell ref="J40:L40"/>
    <mergeCell ref="F34:J34"/>
    <mergeCell ref="F35:J35"/>
    <mergeCell ref="K35:L35"/>
    <mergeCell ref="M35:N35"/>
    <mergeCell ref="O35:Q35"/>
    <mergeCell ref="F36:J36"/>
    <mergeCell ref="K36:L36"/>
    <mergeCell ref="M36:N36"/>
    <mergeCell ref="O36:Q36"/>
    <mergeCell ref="K34:L34"/>
    <mergeCell ref="M34:N34"/>
    <mergeCell ref="O34:Q34"/>
    <mergeCell ref="F33:J33"/>
    <mergeCell ref="F28:J28"/>
    <mergeCell ref="K28:L28"/>
    <mergeCell ref="M28:N28"/>
    <mergeCell ref="O28:Q28"/>
    <mergeCell ref="F29:J29"/>
    <mergeCell ref="K29:L29"/>
    <mergeCell ref="M29:N29"/>
    <mergeCell ref="O29:Q29"/>
    <mergeCell ref="K32:L32"/>
    <mergeCell ref="M32:N32"/>
    <mergeCell ref="O32:Q32"/>
    <mergeCell ref="F30:J30"/>
    <mergeCell ref="K30:L30"/>
    <mergeCell ref="M30:N30"/>
    <mergeCell ref="O30:Q30"/>
    <mergeCell ref="F31:J31"/>
    <mergeCell ref="K31:L31"/>
    <mergeCell ref="M31:N31"/>
    <mergeCell ref="O31:Q31"/>
    <mergeCell ref="D32:J32"/>
    <mergeCell ref="F26:J26"/>
    <mergeCell ref="K26:L26"/>
    <mergeCell ref="M26:N26"/>
    <mergeCell ref="O26:Q26"/>
    <mergeCell ref="F27:J27"/>
    <mergeCell ref="K27:L27"/>
    <mergeCell ref="M27:N27"/>
    <mergeCell ref="O27:Q27"/>
    <mergeCell ref="F24:J24"/>
    <mergeCell ref="K24:L24"/>
    <mergeCell ref="M24:N24"/>
    <mergeCell ref="O24:Q24"/>
    <mergeCell ref="F25:J25"/>
    <mergeCell ref="K25:L25"/>
    <mergeCell ref="M25:N25"/>
    <mergeCell ref="O25:Q25"/>
    <mergeCell ref="D21:J21"/>
    <mergeCell ref="D22:J22"/>
    <mergeCell ref="K22:L22"/>
    <mergeCell ref="M22:N22"/>
    <mergeCell ref="O22:Q22"/>
    <mergeCell ref="F23:J23"/>
    <mergeCell ref="D19:J19"/>
    <mergeCell ref="K19:L19"/>
    <mergeCell ref="M19:N19"/>
    <mergeCell ref="O19:Q19"/>
    <mergeCell ref="D20:J20"/>
    <mergeCell ref="K20:L20"/>
    <mergeCell ref="M20:N20"/>
    <mergeCell ref="O20:Q20"/>
    <mergeCell ref="D17:J17"/>
    <mergeCell ref="K17:L17"/>
    <mergeCell ref="M17:N17"/>
    <mergeCell ref="O17:Q17"/>
    <mergeCell ref="D18:J18"/>
    <mergeCell ref="K18:L18"/>
    <mergeCell ref="M18:N18"/>
    <mergeCell ref="O18:Q18"/>
    <mergeCell ref="F14:J14"/>
    <mergeCell ref="F15:J15"/>
    <mergeCell ref="K15:L15"/>
    <mergeCell ref="M15:N15"/>
    <mergeCell ref="O15:Q15"/>
    <mergeCell ref="F16:J16"/>
    <mergeCell ref="K16:L16"/>
    <mergeCell ref="M16:N16"/>
    <mergeCell ref="O16:Q16"/>
    <mergeCell ref="D11:J11"/>
    <mergeCell ref="K11:L11"/>
    <mergeCell ref="M11:N11"/>
    <mergeCell ref="O11:Q11"/>
    <mergeCell ref="D12:J12"/>
    <mergeCell ref="D13:J13"/>
    <mergeCell ref="K13:L13"/>
    <mergeCell ref="M13:N13"/>
    <mergeCell ref="O13:Q13"/>
    <mergeCell ref="D9:J9"/>
    <mergeCell ref="K9:L9"/>
    <mergeCell ref="M9:N9"/>
    <mergeCell ref="O9:Q9"/>
    <mergeCell ref="D10:J10"/>
    <mergeCell ref="K10:L10"/>
    <mergeCell ref="M10:N10"/>
    <mergeCell ref="O10:Q10"/>
    <mergeCell ref="D7:J7"/>
    <mergeCell ref="K7:L7"/>
    <mergeCell ref="M7:N7"/>
    <mergeCell ref="O7:Q7"/>
    <mergeCell ref="D8:J8"/>
    <mergeCell ref="K8:L8"/>
    <mergeCell ref="M8:N8"/>
    <mergeCell ref="O8:Q8"/>
    <mergeCell ref="D5:J5"/>
    <mergeCell ref="K5:L5"/>
    <mergeCell ref="M5:N5"/>
    <mergeCell ref="O5:Q5"/>
    <mergeCell ref="D6:J6"/>
    <mergeCell ref="K6:L6"/>
    <mergeCell ref="M6:N6"/>
    <mergeCell ref="O6:Q6"/>
    <mergeCell ref="D2:J2"/>
    <mergeCell ref="K2:L2"/>
    <mergeCell ref="M2:N2"/>
    <mergeCell ref="O2:Q2"/>
    <mergeCell ref="D3:J3"/>
    <mergeCell ref="D4:J4"/>
  </mergeCells>
  <hyperlinks>
    <hyperlink ref="K10:L10" location="'1370'!R1C1" display="1370"/>
    <hyperlink ref="K13:L13" location="'1410_1510'!R1C1" display="1410"/>
    <hyperlink ref="K22:L22" location="'1410_1510'!R1C1" display="1510"/>
    <hyperlink ref="K19:L19" location="'1450,1520 по форме РСХБ'!R1C1" display="1450"/>
    <hyperlink ref="K33:L33" location="'1450,1520 по форме РСХБ'!R1C1" display="1520"/>
    <hyperlink ref="K32:L32" location="'1450,1520 по форме РСХБ'!Область_печати" display="1520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/>
    <pageSetUpPr fitToPage="1"/>
  </sheetPr>
  <dimension ref="A2:G29"/>
  <sheetViews>
    <sheetView view="pageBreakPreview" zoomScale="82" zoomScaleNormal="100" zoomScaleSheetLayoutView="82" workbookViewId="0">
      <selection activeCell="B57" sqref="B57"/>
    </sheetView>
  </sheetViews>
  <sheetFormatPr defaultColWidth="10.7109375" defaultRowHeight="12.75" outlineLevelRow="1" outlineLevelCol="1" x14ac:dyDescent="0.2"/>
  <cols>
    <col min="1" max="1" width="10.7109375" style="15" customWidth="1"/>
    <col min="2" max="2" width="55.28515625" style="15" customWidth="1"/>
    <col min="3" max="3" width="21.7109375" style="111" hidden="1" customWidth="1" outlineLevel="1"/>
    <col min="4" max="4" width="23.28515625" style="111" hidden="1" customWidth="1" outlineLevel="1"/>
    <col min="5" max="5" width="21.85546875" style="116" customWidth="1" collapsed="1"/>
    <col min="6" max="16384" width="10.7109375" style="15"/>
  </cols>
  <sheetData>
    <row r="2" spans="1:5" ht="15.75" x14ac:dyDescent="0.25">
      <c r="A2" s="704" t="s">
        <v>62</v>
      </c>
      <c r="B2" s="704"/>
      <c r="C2" s="704"/>
      <c r="D2" s="704"/>
      <c r="E2" s="704"/>
    </row>
    <row r="3" spans="1:5" ht="15.75" x14ac:dyDescent="0.25">
      <c r="A3" s="704" t="s">
        <v>50</v>
      </c>
      <c r="B3" s="704"/>
      <c r="C3" s="704"/>
      <c r="D3" s="704"/>
      <c r="E3" s="704"/>
    </row>
    <row r="4" spans="1:5" ht="15.75" x14ac:dyDescent="0.25">
      <c r="A4" s="704" t="s">
        <v>144</v>
      </c>
      <c r="B4" s="704"/>
      <c r="C4" s="704"/>
      <c r="D4" s="704"/>
      <c r="E4" s="704"/>
    </row>
    <row r="5" spans="1:5" ht="15.75" x14ac:dyDescent="0.25">
      <c r="A5" s="704" t="s">
        <v>367</v>
      </c>
      <c r="B5" s="704"/>
      <c r="C5" s="704"/>
      <c r="D5" s="704"/>
      <c r="E5" s="704"/>
    </row>
    <row r="6" spans="1:5" ht="15.75" x14ac:dyDescent="0.25">
      <c r="A6" s="704" t="s">
        <v>888</v>
      </c>
      <c r="B6" s="704"/>
      <c r="C6" s="704"/>
      <c r="D6" s="704"/>
      <c r="E6" s="704"/>
    </row>
    <row r="7" spans="1:5" ht="15.75" x14ac:dyDescent="0.25">
      <c r="A7" s="83"/>
      <c r="B7" s="20"/>
      <c r="C7" s="104"/>
      <c r="D7" s="104"/>
      <c r="E7" s="102" t="s">
        <v>107</v>
      </c>
    </row>
    <row r="8" spans="1:5" ht="16.5" customHeight="1" x14ac:dyDescent="0.2">
      <c r="A8" s="61" t="s">
        <v>16</v>
      </c>
      <c r="B8" s="61" t="s">
        <v>51</v>
      </c>
      <c r="C8" s="105" t="s">
        <v>186</v>
      </c>
      <c r="D8" s="105" t="s">
        <v>187</v>
      </c>
      <c r="E8" s="61" t="s">
        <v>147</v>
      </c>
    </row>
    <row r="9" spans="1:5" s="112" customFormat="1" ht="16.5" hidden="1" customHeight="1" outlineLevel="1" x14ac:dyDescent="0.2">
      <c r="A9" s="62"/>
      <c r="B9" s="62" t="s">
        <v>184</v>
      </c>
      <c r="C9" s="107">
        <v>453500</v>
      </c>
      <c r="D9" s="107">
        <v>132270.95000000001</v>
      </c>
      <c r="E9" s="107">
        <f t="shared" ref="E9:E14" si="0">C9-D9</f>
        <v>321229.05</v>
      </c>
    </row>
    <row r="10" spans="1:5" s="112" customFormat="1" ht="16.5" hidden="1" customHeight="1" outlineLevel="1" x14ac:dyDescent="0.2">
      <c r="A10" s="62"/>
      <c r="B10" s="62" t="s">
        <v>184</v>
      </c>
      <c r="C10" s="107">
        <v>83000</v>
      </c>
      <c r="D10" s="107">
        <v>28358.47</v>
      </c>
      <c r="E10" s="107">
        <f t="shared" si="0"/>
        <v>54641.53</v>
      </c>
    </row>
    <row r="11" spans="1:5" s="112" customFormat="1" ht="16.5" hidden="1" customHeight="1" outlineLevel="1" x14ac:dyDescent="0.2">
      <c r="A11" s="62"/>
      <c r="B11" s="62" t="s">
        <v>184</v>
      </c>
      <c r="C11" s="107">
        <v>77745</v>
      </c>
      <c r="D11" s="107">
        <v>51830.400000000001</v>
      </c>
      <c r="E11" s="107">
        <f t="shared" si="0"/>
        <v>25914.6</v>
      </c>
    </row>
    <row r="12" spans="1:5" s="112" customFormat="1" ht="16.5" hidden="1" customHeight="1" outlineLevel="1" x14ac:dyDescent="0.2">
      <c r="A12" s="62"/>
      <c r="B12" s="62" t="s">
        <v>184</v>
      </c>
      <c r="C12" s="107">
        <v>335000</v>
      </c>
      <c r="D12" s="107">
        <v>201000.24</v>
      </c>
      <c r="E12" s="107">
        <f t="shared" si="0"/>
        <v>133999.76</v>
      </c>
    </row>
    <row r="13" spans="1:5" s="112" customFormat="1" ht="16.5" hidden="1" customHeight="1" outlineLevel="1" x14ac:dyDescent="0.2">
      <c r="A13" s="62"/>
      <c r="B13" s="62" t="s">
        <v>184</v>
      </c>
      <c r="C13" s="107">
        <v>292983.05</v>
      </c>
      <c r="D13" s="107">
        <v>192880.87</v>
      </c>
      <c r="E13" s="107">
        <f t="shared" si="0"/>
        <v>100102.18</v>
      </c>
    </row>
    <row r="14" spans="1:5" s="112" customFormat="1" ht="16.5" hidden="1" customHeight="1" outlineLevel="1" x14ac:dyDescent="0.2">
      <c r="A14" s="62"/>
      <c r="B14" s="62" t="s">
        <v>184</v>
      </c>
      <c r="C14" s="107">
        <v>334234</v>
      </c>
      <c r="D14" s="107">
        <v>211681.28</v>
      </c>
      <c r="E14" s="107">
        <f t="shared" si="0"/>
        <v>122552.72</v>
      </c>
    </row>
    <row r="15" spans="1:5" s="113" customFormat="1" ht="16.5" customHeight="1" collapsed="1" x14ac:dyDescent="0.2">
      <c r="A15" s="61" t="s">
        <v>56</v>
      </c>
      <c r="B15" s="61" t="s">
        <v>84</v>
      </c>
      <c r="C15" s="106">
        <f>SUM(C9:C14)</f>
        <v>1576462.05</v>
      </c>
      <c r="D15" s="106">
        <f>SUM(D9:D14)</f>
        <v>818022.21</v>
      </c>
      <c r="E15" s="135">
        <f>SUM(E9:E14)</f>
        <v>758439.83999999985</v>
      </c>
    </row>
    <row r="16" spans="1:5" ht="16.5" hidden="1" customHeight="1" outlineLevel="1" x14ac:dyDescent="0.2">
      <c r="A16" s="62"/>
      <c r="B16" s="62" t="s">
        <v>185</v>
      </c>
      <c r="C16" s="107">
        <v>59550</v>
      </c>
      <c r="D16" s="107">
        <v>42181.25</v>
      </c>
      <c r="E16" s="136">
        <f>C16-D16</f>
        <v>17368.75</v>
      </c>
    </row>
    <row r="17" spans="1:7" ht="16.5" hidden="1" customHeight="1" outlineLevel="1" x14ac:dyDescent="0.2">
      <c r="A17" s="62"/>
      <c r="B17" s="62" t="s">
        <v>185</v>
      </c>
      <c r="C17" s="107">
        <v>27100</v>
      </c>
      <c r="D17" s="107">
        <v>27100</v>
      </c>
      <c r="E17" s="136">
        <f>C17-D17</f>
        <v>0</v>
      </c>
    </row>
    <row r="18" spans="1:7" s="113" customFormat="1" ht="16.5" customHeight="1" collapsed="1" x14ac:dyDescent="0.2">
      <c r="A18" s="61" t="s">
        <v>57</v>
      </c>
      <c r="B18" s="61" t="s">
        <v>85</v>
      </c>
      <c r="C18" s="106">
        <f>SUM(C16:C17)</f>
        <v>86650</v>
      </c>
      <c r="D18" s="106">
        <f>SUM(D16:D17)</f>
        <v>69281.25</v>
      </c>
      <c r="E18" s="135">
        <f>E17+E16</f>
        <v>17368.75</v>
      </c>
    </row>
    <row r="19" spans="1:7" s="113" customFormat="1" ht="16.5" customHeight="1" x14ac:dyDescent="0.2">
      <c r="A19" s="347" t="s">
        <v>58</v>
      </c>
      <c r="B19" s="348" t="s">
        <v>397</v>
      </c>
      <c r="C19" s="106">
        <v>7847255.0999999996</v>
      </c>
      <c r="D19" s="106">
        <v>2746539.36</v>
      </c>
      <c r="E19" s="135">
        <f>C19-D19</f>
        <v>5100715.74</v>
      </c>
    </row>
    <row r="20" spans="1:7" ht="21" customHeight="1" x14ac:dyDescent="0.25">
      <c r="A20" s="705" t="s">
        <v>83</v>
      </c>
      <c r="B20" s="706"/>
      <c r="C20" s="108">
        <f>C15+C18+C19</f>
        <v>9510367.1500000004</v>
      </c>
      <c r="D20" s="108">
        <f>D15+D18+D19</f>
        <v>3633842.82</v>
      </c>
      <c r="E20" s="202">
        <f>E15+E18+E19</f>
        <v>5876524.3300000001</v>
      </c>
      <c r="G20" s="17"/>
    </row>
    <row r="21" spans="1:7" ht="30.75" hidden="1" customHeight="1" outlineLevel="1" x14ac:dyDescent="0.25">
      <c r="A21" s="63"/>
      <c r="B21" s="63"/>
      <c r="C21" s="109">
        <f>C15+C18+C19</f>
        <v>9510367.1500000004</v>
      </c>
      <c r="D21" s="109">
        <f>D15+D18+D20</f>
        <v>4521146.2799999993</v>
      </c>
      <c r="E21" s="109">
        <f>E15+E18+E19</f>
        <v>5876524.3300000001</v>
      </c>
      <c r="G21" s="17"/>
    </row>
    <row r="22" spans="1:7" ht="12.75" customHeight="1" collapsed="1" x14ac:dyDescent="0.25">
      <c r="A22" s="63"/>
      <c r="B22" s="63"/>
      <c r="C22" s="109"/>
      <c r="D22" s="109"/>
      <c r="E22" s="114"/>
      <c r="G22" s="17"/>
    </row>
    <row r="23" spans="1:7" ht="15" customHeight="1" x14ac:dyDescent="0.25">
      <c r="A23" s="21"/>
      <c r="B23" s="21"/>
      <c r="C23" s="64"/>
      <c r="D23" s="64"/>
      <c r="E23" s="102"/>
    </row>
    <row r="24" spans="1:7" s="113" customFormat="1" ht="57.75" customHeight="1" x14ac:dyDescent="0.25">
      <c r="A24" s="703" t="s">
        <v>564</v>
      </c>
      <c r="B24" s="703"/>
      <c r="C24" s="387"/>
      <c r="D24" s="387"/>
      <c r="E24" s="373" t="s">
        <v>419</v>
      </c>
    </row>
    <row r="25" spans="1:7" s="113" customFormat="1" ht="21.75" customHeight="1" x14ac:dyDescent="0.25">
      <c r="A25" s="381"/>
      <c r="B25" s="383"/>
      <c r="C25" s="387"/>
      <c r="D25" s="387"/>
      <c r="E25" s="377"/>
    </row>
    <row r="26" spans="1:7" s="113" customFormat="1" ht="15.75" x14ac:dyDescent="0.25">
      <c r="A26" s="383" t="s">
        <v>86</v>
      </c>
      <c r="B26" s="126"/>
      <c r="C26" s="390"/>
      <c r="D26" s="390"/>
      <c r="E26" s="373" t="s">
        <v>128</v>
      </c>
    </row>
    <row r="27" spans="1:7" ht="28.5" customHeight="1" x14ac:dyDescent="0.25">
      <c r="A27" s="21" t="s">
        <v>24</v>
      </c>
      <c r="B27" s="21"/>
      <c r="C27" s="64"/>
      <c r="D27" s="64"/>
      <c r="E27" s="102"/>
    </row>
    <row r="28" spans="1:7" x14ac:dyDescent="0.2">
      <c r="A28" s="18"/>
      <c r="B28" s="18"/>
      <c r="C28" s="110"/>
      <c r="D28" s="110"/>
      <c r="E28" s="115"/>
    </row>
    <row r="29" spans="1:7" x14ac:dyDescent="0.2">
      <c r="A29" s="18"/>
      <c r="B29" s="18"/>
      <c r="C29" s="110"/>
      <c r="D29" s="110"/>
      <c r="E29" s="115"/>
    </row>
  </sheetData>
  <mergeCells count="7">
    <mergeCell ref="A24:B24"/>
    <mergeCell ref="A6:E6"/>
    <mergeCell ref="A20:B20"/>
    <mergeCell ref="A2:E2"/>
    <mergeCell ref="A3:E3"/>
    <mergeCell ref="A4:E4"/>
    <mergeCell ref="A5:E5"/>
  </mergeCells>
  <phoneticPr fontId="9" type="noConversion"/>
  <printOptions horizontalCentered="1"/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6"/>
  </sheetPr>
  <dimension ref="A2:G19"/>
  <sheetViews>
    <sheetView view="pageBreakPreview" zoomScale="60" zoomScaleNormal="100" workbookViewId="0">
      <selection activeCell="A7" sqref="A7"/>
    </sheetView>
  </sheetViews>
  <sheetFormatPr defaultColWidth="10.7109375" defaultRowHeight="12.75" outlineLevelRow="1" outlineLevelCol="1" x14ac:dyDescent="0.2"/>
  <cols>
    <col min="1" max="1" width="10.7109375" style="123" customWidth="1"/>
    <col min="2" max="2" width="52.85546875" style="123" customWidth="1"/>
    <col min="3" max="3" width="21.7109375" style="111" hidden="1" customWidth="1" outlineLevel="1"/>
    <col min="4" max="4" width="23.28515625" style="111" hidden="1" customWidth="1" outlineLevel="1"/>
    <col min="5" max="5" width="21.85546875" style="116" customWidth="1" collapsed="1"/>
    <col min="6" max="16384" width="10.7109375" style="123"/>
  </cols>
  <sheetData>
    <row r="2" spans="1:7" ht="15.75" x14ac:dyDescent="0.25">
      <c r="A2" s="704" t="s">
        <v>62</v>
      </c>
      <c r="B2" s="704"/>
      <c r="C2" s="704"/>
      <c r="D2" s="704"/>
      <c r="E2" s="704"/>
    </row>
    <row r="3" spans="1:7" ht="15.75" x14ac:dyDescent="0.25">
      <c r="A3" s="704" t="s">
        <v>50</v>
      </c>
      <c r="B3" s="704"/>
      <c r="C3" s="704"/>
      <c r="D3" s="704"/>
      <c r="E3" s="704"/>
    </row>
    <row r="4" spans="1:7" ht="15.75" x14ac:dyDescent="0.25">
      <c r="A4" s="704" t="s">
        <v>565</v>
      </c>
      <c r="B4" s="704"/>
      <c r="C4" s="704"/>
      <c r="D4" s="704"/>
      <c r="E4" s="704"/>
    </row>
    <row r="5" spans="1:7" ht="15.75" x14ac:dyDescent="0.25">
      <c r="A5" s="704" t="s">
        <v>367</v>
      </c>
      <c r="B5" s="704"/>
      <c r="C5" s="704"/>
      <c r="D5" s="704"/>
      <c r="E5" s="704"/>
    </row>
    <row r="6" spans="1:7" ht="15.75" x14ac:dyDescent="0.25">
      <c r="A6" s="704" t="s">
        <v>889</v>
      </c>
      <c r="B6" s="704"/>
      <c r="C6" s="704"/>
      <c r="D6" s="704"/>
      <c r="E6" s="704"/>
    </row>
    <row r="7" spans="1:7" ht="15.75" x14ac:dyDescent="0.25">
      <c r="A7" s="139"/>
      <c r="B7" s="138"/>
      <c r="C7" s="104"/>
      <c r="D7" s="104"/>
      <c r="E7" s="140" t="s">
        <v>284</v>
      </c>
    </row>
    <row r="8" spans="1:7" ht="16.5" customHeight="1" x14ac:dyDescent="0.2">
      <c r="A8" s="61" t="s">
        <v>16</v>
      </c>
      <c r="B8" s="61" t="s">
        <v>51</v>
      </c>
      <c r="C8" s="105" t="s">
        <v>186</v>
      </c>
      <c r="D8" s="105" t="s">
        <v>187</v>
      </c>
      <c r="E8" s="61" t="s">
        <v>147</v>
      </c>
    </row>
    <row r="9" spans="1:7" s="112" customFormat="1" ht="37.5" customHeight="1" outlineLevel="1" x14ac:dyDescent="0.2">
      <c r="A9" s="62" t="s">
        <v>56</v>
      </c>
      <c r="B9" s="62" t="s">
        <v>566</v>
      </c>
      <c r="C9" s="107"/>
      <c r="D9" s="107"/>
      <c r="E9" s="136">
        <f>4857324.58/1000</f>
        <v>4857.3245800000004</v>
      </c>
    </row>
    <row r="10" spans="1:7" ht="21" customHeight="1" x14ac:dyDescent="0.25">
      <c r="A10" s="705" t="s">
        <v>567</v>
      </c>
      <c r="B10" s="706"/>
      <c r="C10" s="108"/>
      <c r="D10" s="108"/>
      <c r="E10" s="137">
        <f>E9</f>
        <v>4857.3245800000004</v>
      </c>
      <c r="G10" s="17"/>
    </row>
    <row r="11" spans="1:7" ht="30.75" hidden="1" customHeight="1" outlineLevel="1" x14ac:dyDescent="0.25">
      <c r="A11" s="63"/>
      <c r="B11" s="63"/>
      <c r="C11" s="109" t="e">
        <f>#REF!+#REF!</f>
        <v>#REF!</v>
      </c>
      <c r="D11" s="109" t="e">
        <f>#REF!+#REF!</f>
        <v>#REF!</v>
      </c>
      <c r="E11" s="109" t="e">
        <f>#REF!+#REF!</f>
        <v>#REF!</v>
      </c>
      <c r="G11" s="17"/>
    </row>
    <row r="12" spans="1:7" ht="12.75" customHeight="1" collapsed="1" x14ac:dyDescent="0.25">
      <c r="A12" s="63"/>
      <c r="B12" s="63"/>
      <c r="C12" s="109"/>
      <c r="D12" s="109"/>
      <c r="E12" s="114"/>
      <c r="G12" s="17"/>
    </row>
    <row r="13" spans="1:7" ht="15" customHeight="1" x14ac:dyDescent="0.25">
      <c r="A13" s="125"/>
      <c r="B13" s="125"/>
      <c r="C13" s="64"/>
      <c r="D13" s="64"/>
      <c r="E13" s="140"/>
    </row>
    <row r="14" spans="1:7" s="113" customFormat="1" ht="46.5" customHeight="1" x14ac:dyDescent="0.25">
      <c r="A14" s="703" t="s">
        <v>564</v>
      </c>
      <c r="B14" s="703"/>
      <c r="C14" s="387"/>
      <c r="D14" s="387"/>
      <c r="E14" s="373" t="s">
        <v>419</v>
      </c>
    </row>
    <row r="15" spans="1:7" s="113" customFormat="1" ht="21.75" customHeight="1" x14ac:dyDescent="0.25">
      <c r="A15" s="381"/>
      <c r="B15" s="383"/>
      <c r="C15" s="387"/>
      <c r="D15" s="387"/>
      <c r="E15" s="377"/>
    </row>
    <row r="16" spans="1:7" s="113" customFormat="1" ht="15.75" x14ac:dyDescent="0.25">
      <c r="A16" s="383" t="s">
        <v>86</v>
      </c>
      <c r="B16" s="126"/>
      <c r="C16" s="390"/>
      <c r="D16" s="390"/>
      <c r="E16" s="373" t="s">
        <v>128</v>
      </c>
    </row>
    <row r="17" spans="1:5" ht="28.5" customHeight="1" x14ac:dyDescent="0.25">
      <c r="A17" s="125" t="s">
        <v>24</v>
      </c>
      <c r="B17" s="125"/>
      <c r="C17" s="64"/>
      <c r="D17" s="64"/>
      <c r="E17" s="140"/>
    </row>
    <row r="18" spans="1:5" x14ac:dyDescent="0.2">
      <c r="A18" s="18"/>
      <c r="B18" s="18"/>
      <c r="C18" s="110"/>
      <c r="D18" s="110"/>
      <c r="E18" s="115"/>
    </row>
    <row r="19" spans="1:5" x14ac:dyDescent="0.2">
      <c r="A19" s="18"/>
      <c r="B19" s="18"/>
      <c r="C19" s="110"/>
      <c r="D19" s="110"/>
      <c r="E19" s="115"/>
    </row>
  </sheetData>
  <mergeCells count="7">
    <mergeCell ref="A14:B14"/>
    <mergeCell ref="A10:B10"/>
    <mergeCell ref="A2:E2"/>
    <mergeCell ref="A3:E3"/>
    <mergeCell ref="A4:E4"/>
    <mergeCell ref="A5:E5"/>
    <mergeCell ref="A6:E6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6"/>
  </sheetPr>
  <dimension ref="A2:Y31"/>
  <sheetViews>
    <sheetView view="pageBreakPreview" zoomScale="60" zoomScaleNormal="100" workbookViewId="0">
      <selection activeCell="T21" sqref="T21"/>
    </sheetView>
  </sheetViews>
  <sheetFormatPr defaultColWidth="8.85546875" defaultRowHeight="12" outlineLevelRow="1" outlineLevelCol="1" x14ac:dyDescent="0.2"/>
  <cols>
    <col min="1" max="1" width="44.5703125" style="215" customWidth="1"/>
    <col min="2" max="2" width="18" style="215" hidden="1" customWidth="1" outlineLevel="1"/>
    <col min="3" max="3" width="16.7109375" style="215" hidden="1" customWidth="1" outlineLevel="1"/>
    <col min="4" max="4" width="18.28515625" style="215" hidden="1" customWidth="1" outlineLevel="1"/>
    <col min="5" max="5" width="15.7109375" style="215" hidden="1" customWidth="1" outlineLevel="1"/>
    <col min="6" max="6" width="15.85546875" style="215" hidden="1" customWidth="1" outlineLevel="1"/>
    <col min="7" max="7" width="16.140625" style="215" hidden="1" customWidth="1" outlineLevel="1"/>
    <col min="8" max="8" width="15.140625" style="215" hidden="1" customWidth="1" outlineLevel="1"/>
    <col min="9" max="9" width="17.28515625" style="215" hidden="1" customWidth="1" outlineLevel="1"/>
    <col min="10" max="10" width="18.42578125" style="215" customWidth="1" collapsed="1"/>
    <col min="11" max="18" width="18.42578125" style="215" hidden="1" customWidth="1" outlineLevel="1"/>
    <col min="19" max="19" width="17.7109375" style="215" customWidth="1" collapsed="1"/>
    <col min="20" max="20" width="19.28515625" style="215" customWidth="1"/>
    <col min="21" max="21" width="3.85546875" style="215" customWidth="1"/>
    <col min="22" max="22" width="2.85546875" style="215" customWidth="1"/>
    <col min="23" max="23" width="15.85546875" style="215" customWidth="1"/>
    <col min="24" max="24" width="13.42578125" style="215" bestFit="1" customWidth="1"/>
    <col min="25" max="25" width="13.5703125" style="215" customWidth="1"/>
    <col min="26" max="16384" width="8.85546875" style="215"/>
  </cols>
  <sheetData>
    <row r="2" spans="1:21" ht="27" customHeight="1" x14ac:dyDescent="0.2"/>
    <row r="3" spans="1:21" ht="15.75" x14ac:dyDescent="0.25">
      <c r="A3" s="707" t="s">
        <v>62</v>
      </c>
      <c r="B3" s="707"/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N3" s="707"/>
      <c r="O3" s="707"/>
      <c r="P3" s="707"/>
      <c r="Q3" s="707"/>
      <c r="R3" s="707"/>
      <c r="S3" s="707"/>
      <c r="T3" s="707"/>
    </row>
    <row r="4" spans="1:21" ht="18.75" customHeight="1" x14ac:dyDescent="0.25">
      <c r="A4" s="707" t="s">
        <v>50</v>
      </c>
      <c r="B4" s="707"/>
      <c r="C4" s="707"/>
      <c r="D4" s="707"/>
      <c r="E4" s="707"/>
      <c r="F4" s="707"/>
      <c r="G4" s="707"/>
      <c r="H4" s="707"/>
      <c r="I4" s="707"/>
      <c r="J4" s="707"/>
      <c r="K4" s="707"/>
      <c r="L4" s="707"/>
      <c r="M4" s="707"/>
      <c r="N4" s="707"/>
      <c r="O4" s="707"/>
      <c r="P4" s="707"/>
      <c r="Q4" s="707"/>
      <c r="R4" s="707"/>
      <c r="S4" s="707"/>
      <c r="T4" s="707"/>
      <c r="U4" s="144"/>
    </row>
    <row r="5" spans="1:21" ht="18" customHeight="1" x14ac:dyDescent="0.25">
      <c r="A5" s="707" t="s">
        <v>138</v>
      </c>
      <c r="B5" s="707"/>
      <c r="C5" s="707"/>
      <c r="D5" s="707"/>
      <c r="E5" s="707"/>
      <c r="F5" s="707"/>
      <c r="G5" s="707"/>
      <c r="H5" s="707"/>
      <c r="I5" s="707"/>
      <c r="J5" s="707"/>
      <c r="K5" s="707"/>
      <c r="L5" s="707"/>
      <c r="M5" s="707"/>
      <c r="N5" s="707"/>
      <c r="O5" s="707"/>
      <c r="P5" s="707"/>
      <c r="Q5" s="707"/>
      <c r="R5" s="707"/>
      <c r="S5" s="707"/>
      <c r="T5" s="707"/>
      <c r="U5" s="144"/>
    </row>
    <row r="6" spans="1:21" ht="24" customHeight="1" x14ac:dyDescent="0.25">
      <c r="A6" s="707" t="s">
        <v>367</v>
      </c>
      <c r="B6" s="707"/>
      <c r="C6" s="707"/>
      <c r="D6" s="707"/>
      <c r="E6" s="707"/>
      <c r="F6" s="707"/>
      <c r="G6" s="707"/>
      <c r="H6" s="707"/>
      <c r="I6" s="707"/>
      <c r="J6" s="707"/>
      <c r="K6" s="707"/>
      <c r="L6" s="707"/>
      <c r="M6" s="707"/>
      <c r="N6" s="707"/>
      <c r="O6" s="707"/>
      <c r="P6" s="707"/>
      <c r="Q6" s="707"/>
      <c r="R6" s="707"/>
      <c r="S6" s="707"/>
      <c r="T6" s="707"/>
      <c r="U6" s="144"/>
    </row>
    <row r="7" spans="1:21" ht="24" customHeight="1" x14ac:dyDescent="0.25">
      <c r="A7" s="707" t="s">
        <v>890</v>
      </c>
      <c r="B7" s="707"/>
      <c r="C7" s="707"/>
      <c r="D7" s="707"/>
      <c r="E7" s="707"/>
      <c r="F7" s="707"/>
      <c r="G7" s="707"/>
      <c r="H7" s="707"/>
      <c r="I7" s="707"/>
      <c r="J7" s="707"/>
      <c r="K7" s="707"/>
      <c r="L7" s="707"/>
      <c r="M7" s="707"/>
      <c r="N7" s="707"/>
      <c r="O7" s="707"/>
      <c r="P7" s="707"/>
      <c r="Q7" s="707"/>
      <c r="R7" s="707"/>
      <c r="S7" s="707"/>
      <c r="T7" s="707"/>
      <c r="U7" s="144"/>
    </row>
    <row r="8" spans="1:21" ht="24" customHeight="1" thickBot="1" x14ac:dyDescent="0.3">
      <c r="A8" s="329"/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236" t="s">
        <v>146</v>
      </c>
      <c r="U8" s="144"/>
    </row>
    <row r="9" spans="1:21" ht="27.75" customHeight="1" thickBot="1" x14ac:dyDescent="0.3">
      <c r="A9" s="237" t="s">
        <v>0</v>
      </c>
      <c r="B9" s="330"/>
      <c r="C9" s="330"/>
      <c r="D9" s="330"/>
      <c r="E9" s="330"/>
      <c r="F9" s="330"/>
      <c r="G9" s="330"/>
      <c r="H9" s="330"/>
      <c r="I9" s="330"/>
      <c r="J9" s="708" t="s">
        <v>133</v>
      </c>
      <c r="K9" s="709"/>
      <c r="L9" s="709"/>
      <c r="M9" s="709"/>
      <c r="N9" s="709"/>
      <c r="O9" s="709"/>
      <c r="P9" s="709"/>
      <c r="Q9" s="709"/>
      <c r="R9" s="709"/>
      <c r="S9" s="709"/>
      <c r="T9" s="710"/>
      <c r="U9" s="144"/>
    </row>
    <row r="10" spans="1:21" ht="80.25" customHeight="1" x14ac:dyDescent="0.25">
      <c r="A10" s="469" t="s">
        <v>173</v>
      </c>
      <c r="B10" s="216" t="s">
        <v>194</v>
      </c>
      <c r="C10" s="216" t="s">
        <v>195</v>
      </c>
      <c r="D10" s="216" t="s">
        <v>196</v>
      </c>
      <c r="E10" s="216" t="s">
        <v>197</v>
      </c>
      <c r="F10" s="216" t="s">
        <v>198</v>
      </c>
      <c r="G10" s="216" t="s">
        <v>199</v>
      </c>
      <c r="H10" s="216" t="s">
        <v>200</v>
      </c>
      <c r="I10" s="216" t="s">
        <v>201</v>
      </c>
      <c r="J10" s="470" t="s">
        <v>132</v>
      </c>
      <c r="K10" s="216" t="s">
        <v>194</v>
      </c>
      <c r="L10" s="216" t="s">
        <v>195</v>
      </c>
      <c r="M10" s="216" t="s">
        <v>196</v>
      </c>
      <c r="N10" s="216" t="s">
        <v>197</v>
      </c>
      <c r="O10" s="216" t="s">
        <v>198</v>
      </c>
      <c r="P10" s="216" t="s">
        <v>199</v>
      </c>
      <c r="Q10" s="216" t="s">
        <v>200</v>
      </c>
      <c r="R10" s="216" t="s">
        <v>201</v>
      </c>
      <c r="S10" s="471" t="s">
        <v>134</v>
      </c>
      <c r="T10" s="472" t="s">
        <v>158</v>
      </c>
      <c r="U10" s="144"/>
    </row>
    <row r="11" spans="1:21" ht="23.25" customHeight="1" x14ac:dyDescent="0.25">
      <c r="A11" s="239" t="s">
        <v>87</v>
      </c>
      <c r="B11" s="397">
        <v>204966583.99000001</v>
      </c>
      <c r="C11" s="397"/>
      <c r="D11" s="397"/>
      <c r="E11" s="397"/>
      <c r="F11" s="397"/>
      <c r="G11" s="397"/>
      <c r="H11" s="397"/>
      <c r="I11" s="404"/>
      <c r="J11" s="462">
        <f>SUM(B11:I11)/1000</f>
        <v>204966.58399000001</v>
      </c>
      <c r="K11" s="334">
        <f>58033447.99+88776.72</f>
        <v>58122224.710000001</v>
      </c>
      <c r="L11" s="334"/>
      <c r="M11" s="334"/>
      <c r="N11" s="334"/>
      <c r="O11" s="334"/>
      <c r="P11" s="334"/>
      <c r="Q11" s="334"/>
      <c r="R11" s="462"/>
      <c r="S11" s="462">
        <f>(R11+Q11+P11+O11+N11+M11+L11+K11)/1000</f>
        <v>58122.224710000002</v>
      </c>
      <c r="T11" s="141">
        <f>J11-S11</f>
        <v>146844.35928</v>
      </c>
      <c r="U11" s="144"/>
    </row>
    <row r="12" spans="1:21" ht="23.25" customHeight="1" x14ac:dyDescent="0.25">
      <c r="A12" s="239" t="s">
        <v>88</v>
      </c>
      <c r="B12" s="397">
        <v>146172974.34</v>
      </c>
      <c r="C12" s="397"/>
      <c r="D12" s="397"/>
      <c r="E12" s="397"/>
      <c r="F12" s="397"/>
      <c r="G12" s="397"/>
      <c r="H12" s="397"/>
      <c r="I12" s="404"/>
      <c r="J12" s="462">
        <f t="shared" ref="J12:J16" si="0">SUM(B12:I12)/1000</f>
        <v>146172.97434000002</v>
      </c>
      <c r="K12" s="334">
        <v>34899291.710000001</v>
      </c>
      <c r="L12" s="334"/>
      <c r="M12" s="334"/>
      <c r="N12" s="334"/>
      <c r="O12" s="334"/>
      <c r="P12" s="334"/>
      <c r="Q12" s="334"/>
      <c r="R12" s="462"/>
      <c r="S12" s="462">
        <f t="shared" ref="S12:S16" si="1">(R12+Q12+P12+O12+N12+M12+L12+K12)/1000</f>
        <v>34899.291709999998</v>
      </c>
      <c r="T12" s="141">
        <f t="shared" ref="T12:T16" si="2">J12-S12</f>
        <v>111273.68263000002</v>
      </c>
      <c r="U12" s="144"/>
    </row>
    <row r="13" spans="1:21" ht="23.25" customHeight="1" x14ac:dyDescent="0.25">
      <c r="A13" s="239" t="s">
        <v>89</v>
      </c>
      <c r="B13" s="397">
        <v>103066498.88</v>
      </c>
      <c r="C13" s="397"/>
      <c r="D13" s="397"/>
      <c r="E13" s="397"/>
      <c r="F13" s="397"/>
      <c r="G13" s="397"/>
      <c r="H13" s="397"/>
      <c r="I13" s="404"/>
      <c r="J13" s="462">
        <f t="shared" si="0"/>
        <v>103066.49888</v>
      </c>
      <c r="K13" s="334">
        <v>39397184.200000003</v>
      </c>
      <c r="L13" s="334"/>
      <c r="M13" s="334"/>
      <c r="N13" s="334"/>
      <c r="O13" s="334"/>
      <c r="P13" s="334"/>
      <c r="Q13" s="334"/>
      <c r="R13" s="462"/>
      <c r="S13" s="462">
        <f>(R13+Q13+P13+O13+N13+M13+L13+K13)/1000</f>
        <v>39397.184200000003</v>
      </c>
      <c r="T13" s="141">
        <f t="shared" si="2"/>
        <v>63669.314679999996</v>
      </c>
      <c r="U13" s="144"/>
    </row>
    <row r="14" spans="1:21" ht="23.25" customHeight="1" x14ac:dyDescent="0.25">
      <c r="A14" s="239" t="s">
        <v>90</v>
      </c>
      <c r="B14" s="397">
        <v>93541787.879999995</v>
      </c>
      <c r="C14" s="397"/>
      <c r="D14" s="397"/>
      <c r="E14" s="397"/>
      <c r="F14" s="397"/>
      <c r="G14" s="397"/>
      <c r="H14" s="397"/>
      <c r="I14" s="404"/>
      <c r="J14" s="462">
        <f t="shared" si="0"/>
        <v>93541.787879999989</v>
      </c>
      <c r="K14" s="334">
        <f>31114897.51+106591.84</f>
        <v>31221489.350000001</v>
      </c>
      <c r="L14" s="334"/>
      <c r="M14" s="334"/>
      <c r="N14" s="334"/>
      <c r="O14" s="334"/>
      <c r="P14" s="334"/>
      <c r="Q14" s="334"/>
      <c r="R14" s="462"/>
      <c r="S14" s="462">
        <f t="shared" si="1"/>
        <v>31221.48935</v>
      </c>
      <c r="T14" s="141">
        <f t="shared" si="2"/>
        <v>62320.298529999985</v>
      </c>
      <c r="U14" s="144"/>
    </row>
    <row r="15" spans="1:21" ht="23.25" customHeight="1" x14ac:dyDescent="0.25">
      <c r="A15" s="239" t="s">
        <v>91</v>
      </c>
      <c r="B15" s="397">
        <f>7379466.63+3257461.17+27428691.25</f>
        <v>38065619.049999997</v>
      </c>
      <c r="C15" s="397"/>
      <c r="D15" s="397"/>
      <c r="E15" s="397"/>
      <c r="F15" s="397"/>
      <c r="G15" s="397"/>
      <c r="H15" s="397"/>
      <c r="I15" s="404"/>
      <c r="J15" s="462">
        <f t="shared" si="0"/>
        <v>38065.619049999994</v>
      </c>
      <c r="K15" s="334">
        <f>5100169.08+2885550.22+24967499.24</f>
        <v>32953218.539999999</v>
      </c>
      <c r="L15" s="334"/>
      <c r="M15" s="334"/>
      <c r="N15" s="334"/>
      <c r="O15" s="334"/>
      <c r="P15" s="334"/>
      <c r="Q15" s="334"/>
      <c r="R15" s="462"/>
      <c r="S15" s="462">
        <f t="shared" si="1"/>
        <v>32953.218540000002</v>
      </c>
      <c r="T15" s="141">
        <f t="shared" si="2"/>
        <v>5112.4005099999922</v>
      </c>
      <c r="U15" s="144"/>
    </row>
    <row r="16" spans="1:21" ht="23.25" customHeight="1" thickBot="1" x14ac:dyDescent="0.3">
      <c r="A16" s="239" t="s">
        <v>92</v>
      </c>
      <c r="B16" s="397">
        <v>277733090</v>
      </c>
      <c r="C16" s="397"/>
      <c r="D16" s="397"/>
      <c r="E16" s="397"/>
      <c r="F16" s="397"/>
      <c r="G16" s="397"/>
      <c r="H16" s="397"/>
      <c r="I16" s="404"/>
      <c r="J16" s="462">
        <f t="shared" si="0"/>
        <v>277733.09000000003</v>
      </c>
      <c r="K16" s="334"/>
      <c r="L16" s="334"/>
      <c r="M16" s="334"/>
      <c r="N16" s="334"/>
      <c r="O16" s="334"/>
      <c r="P16" s="334"/>
      <c r="Q16" s="334"/>
      <c r="R16" s="462"/>
      <c r="S16" s="462">
        <f t="shared" si="1"/>
        <v>0</v>
      </c>
      <c r="T16" s="141">
        <f t="shared" si="2"/>
        <v>277733.09000000003</v>
      </c>
      <c r="U16" s="144"/>
    </row>
    <row r="17" spans="1:25" ht="23.25" customHeight="1" thickTop="1" thickBot="1" x14ac:dyDescent="0.3">
      <c r="A17" s="240" t="s">
        <v>9</v>
      </c>
      <c r="B17" s="214">
        <f>SUM(B11:B16)</f>
        <v>863546554.13999999</v>
      </c>
      <c r="C17" s="214">
        <f t="shared" ref="C17:I17" si="3">SUM(C11:C16)</f>
        <v>0</v>
      </c>
      <c r="D17" s="214">
        <f>SUM(D11:D16)-1</f>
        <v>-1</v>
      </c>
      <c r="E17" s="214">
        <f t="shared" si="3"/>
        <v>0</v>
      </c>
      <c r="F17" s="214">
        <f t="shared" si="3"/>
        <v>0</v>
      </c>
      <c r="G17" s="214">
        <f t="shared" si="3"/>
        <v>0</v>
      </c>
      <c r="H17" s="214">
        <f t="shared" si="3"/>
        <v>0</v>
      </c>
      <c r="I17" s="214">
        <f t="shared" si="3"/>
        <v>0</v>
      </c>
      <c r="J17" s="473">
        <f>SUM(J11:J16)</f>
        <v>863546.55413999991</v>
      </c>
      <c r="K17" s="474">
        <f>SUM(K11:K16)</f>
        <v>196593408.50999999</v>
      </c>
      <c r="L17" s="474">
        <f t="shared" ref="L17:R17" si="4">SUM(L11:L16)</f>
        <v>0</v>
      </c>
      <c r="M17" s="474">
        <f t="shared" si="4"/>
        <v>0</v>
      </c>
      <c r="N17" s="474">
        <f t="shared" si="4"/>
        <v>0</v>
      </c>
      <c r="O17" s="474">
        <f t="shared" si="4"/>
        <v>0</v>
      </c>
      <c r="P17" s="474">
        <f t="shared" si="4"/>
        <v>0</v>
      </c>
      <c r="Q17" s="474">
        <f t="shared" si="4"/>
        <v>0</v>
      </c>
      <c r="R17" s="473">
        <f t="shared" si="4"/>
        <v>0</v>
      </c>
      <c r="S17" s="473">
        <f>S11+S12+S13+S14+S15+S16</f>
        <v>196593.40851000001</v>
      </c>
      <c r="T17" s="241">
        <f>SUM(T11:T16)</f>
        <v>666953.14563000004</v>
      </c>
      <c r="U17" s="144"/>
      <c r="W17" s="242"/>
      <c r="X17" s="242"/>
      <c r="Y17" s="242"/>
    </row>
    <row r="18" spans="1:25" ht="23.25" customHeight="1" thickBot="1" x14ac:dyDescent="0.3">
      <c r="A18" s="475"/>
      <c r="B18" s="476"/>
      <c r="C18" s="476"/>
      <c r="D18" s="476"/>
      <c r="E18" s="476"/>
      <c r="F18" s="476"/>
      <c r="G18" s="476"/>
      <c r="H18" s="476"/>
      <c r="I18" s="476"/>
      <c r="J18" s="477"/>
      <c r="K18" s="478"/>
      <c r="L18" s="478"/>
      <c r="M18" s="478"/>
      <c r="N18" s="478"/>
      <c r="O18" s="478"/>
      <c r="P18" s="478"/>
      <c r="Q18" s="478"/>
      <c r="R18" s="477"/>
      <c r="S18" s="477"/>
      <c r="T18" s="477" t="s">
        <v>762</v>
      </c>
      <c r="U18" s="144"/>
      <c r="W18" s="242"/>
      <c r="X18" s="242"/>
      <c r="Y18" s="242"/>
    </row>
    <row r="19" spans="1:25" ht="43.5" customHeight="1" x14ac:dyDescent="0.25">
      <c r="A19" s="479" t="s">
        <v>759</v>
      </c>
      <c r="B19" s="480"/>
      <c r="C19" s="480"/>
      <c r="D19" s="480"/>
      <c r="E19" s="480"/>
      <c r="F19" s="480"/>
      <c r="G19" s="480"/>
      <c r="H19" s="480"/>
      <c r="I19" s="480"/>
      <c r="J19" s="481"/>
      <c r="K19" s="482"/>
      <c r="L19" s="482"/>
      <c r="M19" s="482"/>
      <c r="N19" s="482"/>
      <c r="O19" s="482"/>
      <c r="P19" s="482"/>
      <c r="Q19" s="482"/>
      <c r="R19" s="481"/>
      <c r="S19" s="481"/>
      <c r="T19" s="483">
        <f>15763239/1000</f>
        <v>15763.239</v>
      </c>
      <c r="U19" s="144"/>
      <c r="W19" s="242"/>
      <c r="X19" s="242"/>
      <c r="Y19" s="242"/>
    </row>
    <row r="20" spans="1:25" ht="43.5" customHeight="1" x14ac:dyDescent="0.25">
      <c r="A20" s="464" t="s">
        <v>761</v>
      </c>
      <c r="B20" s="465"/>
      <c r="C20" s="465"/>
      <c r="D20" s="465"/>
      <c r="E20" s="465"/>
      <c r="F20" s="465"/>
      <c r="G20" s="465"/>
      <c r="H20" s="465"/>
      <c r="I20" s="465"/>
      <c r="J20" s="87"/>
      <c r="K20" s="335"/>
      <c r="L20" s="335"/>
      <c r="M20" s="335"/>
      <c r="N20" s="335"/>
      <c r="O20" s="335"/>
      <c r="P20" s="335"/>
      <c r="Q20" s="335"/>
      <c r="R20" s="87"/>
      <c r="S20" s="87"/>
      <c r="T20" s="484">
        <f>23425718.57/1000</f>
        <v>23425.718570000001</v>
      </c>
      <c r="U20" s="144"/>
      <c r="W20" s="242"/>
      <c r="X20" s="242"/>
      <c r="Y20" s="242"/>
    </row>
    <row r="21" spans="1:25" ht="23.25" customHeight="1" thickBot="1" x14ac:dyDescent="0.3">
      <c r="A21" s="485" t="s">
        <v>760</v>
      </c>
      <c r="B21" s="486"/>
      <c r="C21" s="486"/>
      <c r="D21" s="486"/>
      <c r="E21" s="486"/>
      <c r="F21" s="486"/>
      <c r="G21" s="486"/>
      <c r="H21" s="486"/>
      <c r="I21" s="486"/>
      <c r="J21" s="473"/>
      <c r="K21" s="474"/>
      <c r="L21" s="474"/>
      <c r="M21" s="474"/>
      <c r="N21" s="474"/>
      <c r="O21" s="474"/>
      <c r="P21" s="474"/>
      <c r="Q21" s="474"/>
      <c r="R21" s="473"/>
      <c r="S21" s="473"/>
      <c r="T21" s="487">
        <f>SUM(T19:T20)</f>
        <v>39188.957569999999</v>
      </c>
      <c r="U21" s="144"/>
      <c r="W21" s="242"/>
      <c r="X21" s="242"/>
      <c r="Y21" s="242"/>
    </row>
    <row r="22" spans="1:25" ht="23.25" customHeight="1" x14ac:dyDescent="0.25">
      <c r="A22" s="705" t="s">
        <v>763</v>
      </c>
      <c r="B22" s="706"/>
      <c r="C22" s="466"/>
      <c r="D22" s="466"/>
      <c r="E22" s="466"/>
      <c r="F22" s="466"/>
      <c r="G22" s="466"/>
      <c r="H22" s="466"/>
      <c r="I22" s="466"/>
      <c r="J22" s="467"/>
      <c r="K22" s="468"/>
      <c r="L22" s="468"/>
      <c r="M22" s="468"/>
      <c r="N22" s="468"/>
      <c r="O22" s="468"/>
      <c r="P22" s="468"/>
      <c r="Q22" s="468"/>
      <c r="R22" s="467"/>
      <c r="S22" s="467"/>
      <c r="T22" s="467">
        <f>T17+T21</f>
        <v>706142.10320000001</v>
      </c>
      <c r="U22" s="144"/>
      <c r="W22" s="242"/>
      <c r="X22" s="242"/>
      <c r="Y22" s="242"/>
    </row>
    <row r="23" spans="1:25" ht="32.25" hidden="1" customHeight="1" outlineLevel="1" x14ac:dyDescent="0.25">
      <c r="A23" s="144"/>
      <c r="B23" s="316">
        <f>B17-K17</f>
        <v>666953145.63</v>
      </c>
      <c r="C23" s="316">
        <f>C17-L17</f>
        <v>0</v>
      </c>
      <c r="D23" s="316"/>
      <c r="E23" s="316"/>
      <c r="F23" s="316"/>
      <c r="G23" s="316"/>
      <c r="H23" s="316">
        <f>H17-Q17</f>
        <v>0</v>
      </c>
      <c r="I23" s="316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316"/>
      <c r="U23" s="144"/>
    </row>
    <row r="24" spans="1:25" s="389" customFormat="1" ht="64.5" customHeight="1" collapsed="1" x14ac:dyDescent="0.25">
      <c r="A24" s="703" t="s">
        <v>564</v>
      </c>
      <c r="B24" s="703"/>
      <c r="C24" s="387"/>
      <c r="D24" s="387"/>
      <c r="E24" s="373" t="s">
        <v>419</v>
      </c>
      <c r="F24" s="388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373" t="s">
        <v>419</v>
      </c>
    </row>
    <row r="25" spans="1:25" s="389" customFormat="1" ht="35.25" customHeight="1" x14ac:dyDescent="0.25">
      <c r="A25" s="385"/>
      <c r="B25" s="385"/>
      <c r="C25" s="385"/>
      <c r="D25" s="385"/>
      <c r="E25" s="385"/>
      <c r="F25" s="385"/>
      <c r="G25" s="385"/>
      <c r="H25" s="385"/>
      <c r="I25" s="385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</row>
    <row r="26" spans="1:25" s="389" customFormat="1" ht="15.75" x14ac:dyDescent="0.25">
      <c r="A26" s="142" t="s">
        <v>86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 t="s">
        <v>128</v>
      </c>
    </row>
    <row r="27" spans="1:25" s="389" customFormat="1" ht="15.75" x14ac:dyDescent="0.25">
      <c r="A27" s="142"/>
      <c r="B27" s="142"/>
      <c r="C27" s="142"/>
      <c r="D27" s="142"/>
      <c r="E27" s="142"/>
      <c r="F27" s="142"/>
      <c r="G27" s="142"/>
      <c r="H27" s="142"/>
      <c r="I27" s="142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</row>
    <row r="28" spans="1:25" ht="15.75" x14ac:dyDescent="0.25">
      <c r="A28" s="144" t="s">
        <v>24</v>
      </c>
      <c r="B28" s="144"/>
      <c r="C28" s="144"/>
      <c r="D28" s="144"/>
      <c r="E28" s="144"/>
      <c r="F28" s="144"/>
      <c r="G28" s="144"/>
      <c r="H28" s="144"/>
      <c r="I28" s="144"/>
      <c r="J28" s="218"/>
      <c r="K28" s="218"/>
      <c r="L28" s="218"/>
      <c r="M28" s="218"/>
      <c r="N28" s="218"/>
      <c r="O28" s="218"/>
      <c r="P28" s="218"/>
      <c r="Q28" s="218"/>
      <c r="R28" s="218"/>
      <c r="S28" s="218"/>
    </row>
    <row r="29" spans="1:25" x14ac:dyDescent="0.2">
      <c r="A29" s="243"/>
      <c r="B29" s="243"/>
      <c r="C29" s="243"/>
      <c r="D29" s="243"/>
      <c r="E29" s="243"/>
      <c r="F29" s="243"/>
      <c r="G29" s="243"/>
      <c r="H29" s="243"/>
      <c r="I29" s="243"/>
    </row>
    <row r="31" spans="1:25" x14ac:dyDescent="0.2">
      <c r="J31" s="215" t="s">
        <v>244</v>
      </c>
    </row>
  </sheetData>
  <mergeCells count="8">
    <mergeCell ref="A24:B24"/>
    <mergeCell ref="A3:T3"/>
    <mergeCell ref="J9:T9"/>
    <mergeCell ref="A6:T6"/>
    <mergeCell ref="A4:T4"/>
    <mergeCell ref="A5:T5"/>
    <mergeCell ref="A7:T7"/>
    <mergeCell ref="A22:B22"/>
  </mergeCells>
  <phoneticPr fontId="9" type="noConversion"/>
  <printOptions horizontalCentered="1"/>
  <pageMargins left="0.59055118110236227" right="0" top="0.19685039370078741" bottom="0.19685039370078741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6"/>
    <pageSetUpPr fitToPage="1"/>
  </sheetPr>
  <dimension ref="A2:X22"/>
  <sheetViews>
    <sheetView view="pageBreakPreview" zoomScale="60" zoomScaleNormal="100" workbookViewId="0">
      <selection activeCell="J16" sqref="J16"/>
    </sheetView>
  </sheetViews>
  <sheetFormatPr defaultColWidth="9.140625" defaultRowHeight="12.75" outlineLevelCol="1" x14ac:dyDescent="0.2"/>
  <cols>
    <col min="1" max="1" width="39" style="101" customWidth="1"/>
    <col min="2" max="2" width="18.140625" style="101" hidden="1" customWidth="1" outlineLevel="1"/>
    <col min="3" max="3" width="19.140625" style="101" hidden="1" customWidth="1" outlineLevel="1"/>
    <col min="4" max="4" width="20.28515625" style="101" hidden="1" customWidth="1" outlineLevel="1"/>
    <col min="5" max="5" width="19" style="101" hidden="1" customWidth="1" outlineLevel="1"/>
    <col min="6" max="6" width="18.140625" style="101" hidden="1" customWidth="1" outlineLevel="1"/>
    <col min="7" max="7" width="16.7109375" style="101" hidden="1" customWidth="1" outlineLevel="1"/>
    <col min="8" max="8" width="19" style="101" hidden="1" customWidth="1" outlineLevel="1"/>
    <col min="9" max="9" width="18.5703125" style="101" hidden="1" customWidth="1" outlineLevel="1"/>
    <col min="10" max="10" width="15" style="101" customWidth="1" collapsed="1"/>
    <col min="11" max="18" width="15" style="101" hidden="1" customWidth="1" outlineLevel="1"/>
    <col min="19" max="19" width="15.28515625" style="101" customWidth="1" collapsed="1"/>
    <col min="20" max="20" width="18.42578125" style="101" customWidth="1"/>
    <col min="21" max="21" width="9.140625" style="101"/>
    <col min="22" max="22" width="10.140625" style="101" bestFit="1" customWidth="1"/>
    <col min="23" max="23" width="12.7109375" style="101" bestFit="1" customWidth="1"/>
    <col min="24" max="24" width="11.7109375" style="101" bestFit="1" customWidth="1"/>
    <col min="25" max="16384" width="9.140625" style="101"/>
  </cols>
  <sheetData>
    <row r="2" spans="1:24" ht="15.75" x14ac:dyDescent="0.2">
      <c r="A2" s="714" t="s">
        <v>62</v>
      </c>
      <c r="B2" s="714"/>
      <c r="C2" s="714"/>
      <c r="D2" s="714"/>
      <c r="E2" s="714"/>
      <c r="F2" s="714"/>
      <c r="G2" s="714"/>
      <c r="H2" s="714"/>
      <c r="I2" s="714"/>
      <c r="J2" s="714"/>
      <c r="K2" s="714"/>
      <c r="L2" s="714"/>
      <c r="M2" s="714"/>
      <c r="N2" s="714"/>
      <c r="O2" s="714"/>
      <c r="P2" s="714"/>
      <c r="Q2" s="714"/>
      <c r="R2" s="714"/>
      <c r="S2" s="714"/>
      <c r="T2" s="714"/>
    </row>
    <row r="3" spans="1:24" ht="15.75" x14ac:dyDescent="0.2">
      <c r="A3" s="714" t="s">
        <v>50</v>
      </c>
      <c r="B3" s="714"/>
      <c r="C3" s="714"/>
      <c r="D3" s="714"/>
      <c r="E3" s="714"/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</row>
    <row r="4" spans="1:24" ht="15.75" x14ac:dyDescent="0.2">
      <c r="A4" s="714" t="s">
        <v>145</v>
      </c>
      <c r="B4" s="714"/>
      <c r="C4" s="714"/>
      <c r="D4" s="714"/>
      <c r="E4" s="714"/>
      <c r="F4" s="714"/>
      <c r="G4" s="714"/>
      <c r="H4" s="714"/>
      <c r="I4" s="714"/>
      <c r="J4" s="714"/>
      <c r="K4" s="714"/>
      <c r="L4" s="714"/>
      <c r="M4" s="714"/>
      <c r="N4" s="714"/>
      <c r="O4" s="714"/>
      <c r="P4" s="714"/>
      <c r="Q4" s="714"/>
      <c r="R4" s="714"/>
      <c r="S4" s="714"/>
      <c r="T4" s="714"/>
    </row>
    <row r="5" spans="1:24" ht="15.75" x14ac:dyDescent="0.2">
      <c r="A5" s="714" t="s">
        <v>367</v>
      </c>
      <c r="B5" s="714"/>
      <c r="C5" s="714"/>
      <c r="D5" s="714"/>
      <c r="E5" s="714"/>
      <c r="F5" s="714"/>
      <c r="G5" s="714"/>
      <c r="H5" s="714"/>
      <c r="I5" s="714"/>
      <c r="J5" s="714"/>
      <c r="K5" s="714"/>
      <c r="L5" s="714"/>
      <c r="M5" s="714"/>
      <c r="N5" s="714"/>
      <c r="O5" s="714"/>
      <c r="P5" s="714"/>
      <c r="Q5" s="714"/>
      <c r="R5" s="714"/>
      <c r="S5" s="714"/>
      <c r="T5" s="714"/>
    </row>
    <row r="6" spans="1:24" ht="15.75" x14ac:dyDescent="0.2">
      <c r="A6" s="714" t="s">
        <v>891</v>
      </c>
      <c r="B6" s="714"/>
      <c r="C6" s="714"/>
      <c r="D6" s="714"/>
      <c r="E6" s="714"/>
      <c r="F6" s="714"/>
      <c r="G6" s="714"/>
      <c r="H6" s="714"/>
      <c r="I6" s="714"/>
      <c r="J6" s="714"/>
      <c r="K6" s="714"/>
      <c r="L6" s="714"/>
      <c r="M6" s="714"/>
      <c r="N6" s="714"/>
      <c r="O6" s="714"/>
      <c r="P6" s="714"/>
      <c r="Q6" s="714"/>
      <c r="R6" s="714"/>
      <c r="S6" s="714"/>
      <c r="T6" s="714"/>
    </row>
    <row r="7" spans="1:24" ht="16.5" thickBot="1" x14ac:dyDescent="0.3">
      <c r="A7" s="329"/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236" t="s">
        <v>146</v>
      </c>
    </row>
    <row r="8" spans="1:24" ht="17.25" thickTop="1" thickBot="1" x14ac:dyDescent="0.25">
      <c r="A8" s="331" t="s">
        <v>0</v>
      </c>
      <c r="B8" s="331"/>
      <c r="C8" s="331"/>
      <c r="D8" s="331"/>
      <c r="E8" s="331"/>
      <c r="F8" s="331"/>
      <c r="G8" s="331"/>
      <c r="H8" s="331"/>
      <c r="I8" s="331"/>
      <c r="J8" s="711" t="s">
        <v>133</v>
      </c>
      <c r="K8" s="712"/>
      <c r="L8" s="712"/>
      <c r="M8" s="712"/>
      <c r="N8" s="712"/>
      <c r="O8" s="712"/>
      <c r="P8" s="712"/>
      <c r="Q8" s="712"/>
      <c r="R8" s="712"/>
      <c r="S8" s="712"/>
      <c r="T8" s="713"/>
    </row>
    <row r="9" spans="1:24" ht="129" customHeight="1" x14ac:dyDescent="0.2">
      <c r="A9" s="238" t="s">
        <v>1</v>
      </c>
      <c r="B9" s="216" t="s">
        <v>194</v>
      </c>
      <c r="C9" s="216" t="s">
        <v>195</v>
      </c>
      <c r="D9" s="216" t="s">
        <v>196</v>
      </c>
      <c r="E9" s="216" t="s">
        <v>197</v>
      </c>
      <c r="F9" s="216" t="s">
        <v>198</v>
      </c>
      <c r="G9" s="216" t="s">
        <v>199</v>
      </c>
      <c r="H9" s="216" t="s">
        <v>200</v>
      </c>
      <c r="I9" s="216" t="s">
        <v>201</v>
      </c>
      <c r="J9" s="238" t="s">
        <v>136</v>
      </c>
      <c r="K9" s="216" t="s">
        <v>194</v>
      </c>
      <c r="L9" s="216" t="s">
        <v>195</v>
      </c>
      <c r="M9" s="216" t="s">
        <v>196</v>
      </c>
      <c r="N9" s="216" t="s">
        <v>197</v>
      </c>
      <c r="O9" s="216" t="s">
        <v>198</v>
      </c>
      <c r="P9" s="216" t="s">
        <v>199</v>
      </c>
      <c r="Q9" s="216" t="s">
        <v>200</v>
      </c>
      <c r="R9" s="216" t="s">
        <v>201</v>
      </c>
      <c r="S9" s="333" t="s">
        <v>135</v>
      </c>
      <c r="T9" s="325" t="s">
        <v>137</v>
      </c>
    </row>
    <row r="10" spans="1:24" ht="17.25" customHeight="1" x14ac:dyDescent="0.2">
      <c r="A10" s="230" t="s">
        <v>87</v>
      </c>
      <c r="B10" s="503">
        <v>49167608.520000003</v>
      </c>
      <c r="C10" s="410"/>
      <c r="D10" s="410"/>
      <c r="E10" s="410"/>
      <c r="F10" s="410"/>
      <c r="G10" s="410"/>
      <c r="H10" s="410"/>
      <c r="I10" s="410"/>
      <c r="J10" s="432">
        <f>(B10+C10+D10+E10+F10+G10+H10+I10)/1000</f>
        <v>49167.608520000002</v>
      </c>
      <c r="K10" s="332">
        <v>12740364.41</v>
      </c>
      <c r="L10" s="332"/>
      <c r="M10" s="332"/>
      <c r="N10" s="332"/>
      <c r="O10" s="332"/>
      <c r="P10" s="332"/>
      <c r="Q10" s="332"/>
      <c r="R10" s="332"/>
      <c r="S10" s="231">
        <f>(R10+Q10+P10+O10+N10+M10+L10+K10)/1000</f>
        <v>12740.36441</v>
      </c>
      <c r="T10" s="232">
        <f>J10-S10</f>
        <v>36427.24411</v>
      </c>
    </row>
    <row r="11" spans="1:24" ht="35.25" customHeight="1" x14ac:dyDescent="0.2">
      <c r="A11" s="230" t="s">
        <v>88</v>
      </c>
      <c r="B11" s="503">
        <v>1807818.62</v>
      </c>
      <c r="C11" s="410"/>
      <c r="D11" s="410"/>
      <c r="E11" s="410"/>
      <c r="F11" s="410"/>
      <c r="G11" s="410"/>
      <c r="H11" s="410"/>
      <c r="I11" s="410"/>
      <c r="J11" s="432">
        <f t="shared" ref="J11:J15" si="0">(B11+C11+D11+E11+F11+G11+H11+I11)/1000</f>
        <v>1807.81862</v>
      </c>
      <c r="K11" s="332">
        <v>1024529.62</v>
      </c>
      <c r="L11" s="332"/>
      <c r="M11" s="332"/>
      <c r="N11" s="332"/>
      <c r="O11" s="332"/>
      <c r="P11" s="332"/>
      <c r="Q11" s="332"/>
      <c r="R11" s="332"/>
      <c r="S11" s="231">
        <f t="shared" ref="S11:S15" si="1">(R11+Q11+P11+O11+N11+M11+L11+K11)/1000</f>
        <v>1024.52962</v>
      </c>
      <c r="T11" s="232">
        <f>J11-S11</f>
        <v>783.28899999999999</v>
      </c>
    </row>
    <row r="12" spans="1:24" ht="22.5" customHeight="1" x14ac:dyDescent="0.2">
      <c r="A12" s="230" t="s">
        <v>89</v>
      </c>
      <c r="B12" s="503">
        <v>298302483.94</v>
      </c>
      <c r="C12" s="410"/>
      <c r="D12" s="410"/>
      <c r="E12" s="410"/>
      <c r="F12" s="410"/>
      <c r="G12" s="410"/>
      <c r="H12" s="410"/>
      <c r="I12" s="410"/>
      <c r="J12" s="432">
        <f t="shared" si="0"/>
        <v>298302.48394000001</v>
      </c>
      <c r="K12" s="332">
        <v>245184446.33000001</v>
      </c>
      <c r="L12" s="332"/>
      <c r="M12" s="332"/>
      <c r="N12" s="332"/>
      <c r="O12" s="332"/>
      <c r="P12" s="332"/>
      <c r="Q12" s="332"/>
      <c r="R12" s="332"/>
      <c r="S12" s="231">
        <f t="shared" si="1"/>
        <v>245184.44633000001</v>
      </c>
      <c r="T12" s="232">
        <f>J12-S12</f>
        <v>53118.037609999999</v>
      </c>
    </row>
    <row r="13" spans="1:24" ht="21" customHeight="1" x14ac:dyDescent="0.2">
      <c r="A13" s="230" t="s">
        <v>90</v>
      </c>
      <c r="B13" s="503">
        <v>11918554</v>
      </c>
      <c r="C13" s="410"/>
      <c r="D13" s="410"/>
      <c r="E13" s="410"/>
      <c r="F13" s="410"/>
      <c r="G13" s="410"/>
      <c r="H13" s="410"/>
      <c r="I13" s="410"/>
      <c r="J13" s="432">
        <f t="shared" si="0"/>
        <v>11918.554</v>
      </c>
      <c r="K13" s="332">
        <v>10939898.98</v>
      </c>
      <c r="L13" s="332"/>
      <c r="M13" s="332"/>
      <c r="N13" s="332"/>
      <c r="O13" s="332"/>
      <c r="P13" s="332"/>
      <c r="Q13" s="332"/>
      <c r="R13" s="332"/>
      <c r="S13" s="231">
        <f t="shared" si="1"/>
        <v>10939.89898</v>
      </c>
      <c r="T13" s="232">
        <f>J13-S13</f>
        <v>978.65502000000015</v>
      </c>
    </row>
    <row r="14" spans="1:24" ht="21" customHeight="1" x14ac:dyDescent="0.2">
      <c r="A14" s="239" t="s">
        <v>92</v>
      </c>
      <c r="B14" s="503">
        <v>217723.45</v>
      </c>
      <c r="C14" s="410"/>
      <c r="D14" s="410"/>
      <c r="E14" s="410"/>
      <c r="F14" s="410"/>
      <c r="G14" s="410"/>
      <c r="H14" s="410"/>
      <c r="I14" s="410"/>
      <c r="J14" s="432">
        <f t="shared" si="0"/>
        <v>217.72345000000001</v>
      </c>
      <c r="K14" s="342"/>
      <c r="L14" s="342"/>
      <c r="M14" s="342"/>
      <c r="N14" s="342"/>
      <c r="O14" s="342"/>
      <c r="P14" s="342"/>
      <c r="Q14" s="342"/>
      <c r="R14" s="342"/>
      <c r="S14" s="231">
        <f t="shared" si="1"/>
        <v>0</v>
      </c>
      <c r="T14" s="232">
        <f t="shared" ref="T14:T15" si="2">J14-S14</f>
        <v>217.72345000000001</v>
      </c>
    </row>
    <row r="15" spans="1:24" ht="21" customHeight="1" x14ac:dyDescent="0.2">
      <c r="A15" s="239" t="s">
        <v>91</v>
      </c>
      <c r="B15" s="503">
        <v>74305.09</v>
      </c>
      <c r="C15" s="410"/>
      <c r="D15" s="410"/>
      <c r="E15" s="410"/>
      <c r="F15" s="410"/>
      <c r="G15" s="410"/>
      <c r="H15" s="410"/>
      <c r="I15" s="410"/>
      <c r="J15" s="432">
        <f t="shared" si="0"/>
        <v>74.305089999999993</v>
      </c>
      <c r="K15" s="342">
        <v>74305.09</v>
      </c>
      <c r="L15" s="342"/>
      <c r="M15" s="342"/>
      <c r="N15" s="342"/>
      <c r="O15" s="342"/>
      <c r="P15" s="342"/>
      <c r="Q15" s="342"/>
      <c r="R15" s="342"/>
      <c r="S15" s="231">
        <f t="shared" si="1"/>
        <v>74.305089999999993</v>
      </c>
      <c r="T15" s="232">
        <f t="shared" si="2"/>
        <v>0</v>
      </c>
    </row>
    <row r="16" spans="1:24" ht="16.5" thickBot="1" x14ac:dyDescent="0.25">
      <c r="A16" s="233" t="s">
        <v>9</v>
      </c>
      <c r="B16" s="219">
        <f>SUM(B10:B15)</f>
        <v>361488493.61999995</v>
      </c>
      <c r="C16" s="219">
        <f t="shared" ref="C16:I16" si="3">SUM(C10:C15)</f>
        <v>0</v>
      </c>
      <c r="D16" s="219">
        <f t="shared" si="3"/>
        <v>0</v>
      </c>
      <c r="E16" s="219">
        <f t="shared" si="3"/>
        <v>0</v>
      </c>
      <c r="F16" s="219">
        <f t="shared" si="3"/>
        <v>0</v>
      </c>
      <c r="G16" s="219">
        <f t="shared" si="3"/>
        <v>0</v>
      </c>
      <c r="H16" s="219">
        <f t="shared" si="3"/>
        <v>0</v>
      </c>
      <c r="I16" s="219">
        <f t="shared" si="3"/>
        <v>0</v>
      </c>
      <c r="J16" s="372">
        <f>SUM(J10:J15)</f>
        <v>361488.49361999996</v>
      </c>
      <c r="K16" s="220">
        <f>SUM(K10:K15)</f>
        <v>269963544.43000001</v>
      </c>
      <c r="L16" s="220">
        <f t="shared" ref="L16:R16" si="4">SUM(L10:L15)</f>
        <v>0</v>
      </c>
      <c r="M16" s="220">
        <f t="shared" si="4"/>
        <v>0</v>
      </c>
      <c r="N16" s="220">
        <f t="shared" si="4"/>
        <v>0</v>
      </c>
      <c r="O16" s="220">
        <f t="shared" si="4"/>
        <v>0</v>
      </c>
      <c r="P16" s="220">
        <f t="shared" si="4"/>
        <v>0</v>
      </c>
      <c r="Q16" s="220">
        <f t="shared" si="4"/>
        <v>0</v>
      </c>
      <c r="R16" s="220">
        <f t="shared" si="4"/>
        <v>0</v>
      </c>
      <c r="S16" s="372">
        <f>SUM(S10:S15)</f>
        <v>269963.54443000001</v>
      </c>
      <c r="T16" s="372">
        <f>SUM(T10:T15)</f>
        <v>91524.949189999999</v>
      </c>
      <c r="V16" s="234"/>
      <c r="W16" s="235"/>
      <c r="X16" s="235"/>
    </row>
    <row r="17" spans="1:20" ht="16.5" thickTop="1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20" s="300" customFormat="1" ht="45.75" customHeight="1" x14ac:dyDescent="0.25">
      <c r="A18" s="703" t="s">
        <v>564</v>
      </c>
      <c r="B18" s="703"/>
      <c r="C18" s="387"/>
      <c r="D18" s="387"/>
      <c r="E18" s="373" t="s">
        <v>419</v>
      </c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373" t="s">
        <v>419</v>
      </c>
    </row>
    <row r="19" spans="1:20" s="300" customFormat="1" ht="24" customHeight="1" x14ac:dyDescent="0.25">
      <c r="A19" s="385"/>
      <c r="B19" s="385"/>
      <c r="C19" s="385"/>
      <c r="D19" s="385"/>
      <c r="E19" s="385"/>
      <c r="F19" s="385"/>
      <c r="G19" s="385"/>
      <c r="H19" s="385"/>
      <c r="I19" s="385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</row>
    <row r="20" spans="1:20" s="300" customFormat="1" ht="21.75" customHeight="1" x14ac:dyDescent="0.25">
      <c r="A20" s="142" t="s">
        <v>86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 t="s">
        <v>128</v>
      </c>
    </row>
    <row r="21" spans="1:20" ht="15.75" x14ac:dyDescent="0.25">
      <c r="A21" s="142"/>
      <c r="B21" s="142"/>
      <c r="C21" s="142"/>
      <c r="D21" s="142"/>
      <c r="E21" s="142"/>
      <c r="F21" s="142"/>
      <c r="G21" s="142"/>
      <c r="H21" s="142"/>
      <c r="I21" s="142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</row>
    <row r="22" spans="1:20" ht="15.75" x14ac:dyDescent="0.25">
      <c r="A22" s="144" t="s">
        <v>24</v>
      </c>
      <c r="B22" s="144"/>
      <c r="C22" s="144"/>
      <c r="D22" s="144"/>
      <c r="E22" s="144"/>
      <c r="F22" s="144"/>
      <c r="G22" s="144"/>
      <c r="H22" s="144"/>
      <c r="I22" s="144"/>
    </row>
  </sheetData>
  <mergeCells count="7">
    <mergeCell ref="A18:B18"/>
    <mergeCell ref="J8:T8"/>
    <mergeCell ref="A2:T2"/>
    <mergeCell ref="A3:T3"/>
    <mergeCell ref="A4:T4"/>
    <mergeCell ref="A5:T5"/>
    <mergeCell ref="A6:T6"/>
  </mergeCell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r:id="rId1"/>
  <colBreaks count="1" manualBreakCount="1">
    <brk id="4" max="1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2:N48"/>
  <sheetViews>
    <sheetView view="pageBreakPreview" zoomScale="60" zoomScaleNormal="100" workbookViewId="0">
      <selection activeCell="H41" sqref="H41"/>
    </sheetView>
  </sheetViews>
  <sheetFormatPr defaultColWidth="9.140625" defaultRowHeight="12.75" x14ac:dyDescent="0.2"/>
  <cols>
    <col min="1" max="1" width="6.140625" style="121" customWidth="1"/>
    <col min="2" max="2" width="45.7109375" style="121" customWidth="1"/>
    <col min="3" max="3" width="26.7109375" style="172" customWidth="1"/>
    <col min="4" max="4" width="16.140625" style="172" customWidth="1"/>
    <col min="5" max="5" width="12.7109375" style="121" customWidth="1"/>
    <col min="6" max="6" width="13.7109375" style="173" customWidth="1"/>
    <col min="7" max="7" width="14.85546875" style="121" customWidth="1"/>
    <col min="8" max="8" width="18.85546875" style="121" customWidth="1"/>
    <col min="9" max="9" width="17.5703125" style="121" customWidth="1"/>
    <col min="10" max="10" width="24" style="298" customWidth="1"/>
    <col min="11" max="11" width="9.140625" style="121"/>
    <col min="12" max="12" width="15.28515625" style="121" customWidth="1"/>
    <col min="13" max="13" width="9.140625" style="121"/>
    <col min="14" max="14" width="11.28515625" style="121" bestFit="1" customWidth="1"/>
    <col min="15" max="16384" width="9.140625" style="121"/>
  </cols>
  <sheetData>
    <row r="2" spans="1:13" s="2" customFormat="1" ht="15.75" x14ac:dyDescent="0.25">
      <c r="A2" s="126" t="s">
        <v>131</v>
      </c>
      <c r="B2" s="126"/>
      <c r="C2" s="147"/>
      <c r="D2" s="147"/>
      <c r="E2" s="718" t="s">
        <v>368</v>
      </c>
      <c r="F2" s="718"/>
      <c r="G2" s="718"/>
      <c r="H2" s="718"/>
      <c r="J2" s="297"/>
    </row>
    <row r="3" spans="1:13" s="2" customFormat="1" ht="15.75" x14ac:dyDescent="0.25">
      <c r="A3" s="126"/>
      <c r="B3" s="126"/>
      <c r="C3" s="147"/>
      <c r="D3" s="147"/>
      <c r="E3" s="126"/>
      <c r="F3" s="148"/>
      <c r="G3" s="126"/>
      <c r="H3" s="126"/>
      <c r="J3" s="297"/>
    </row>
    <row r="4" spans="1:13" s="2" customFormat="1" ht="15.75" x14ac:dyDescent="0.2">
      <c r="A4" s="719" t="s">
        <v>25</v>
      </c>
      <c r="B4" s="719"/>
      <c r="C4" s="719"/>
      <c r="D4" s="719"/>
      <c r="E4" s="719"/>
      <c r="F4" s="719"/>
      <c r="G4" s="719"/>
      <c r="H4" s="719"/>
      <c r="J4" s="297"/>
    </row>
    <row r="5" spans="1:13" s="2" customFormat="1" ht="15.75" x14ac:dyDescent="0.25">
      <c r="A5" s="126"/>
      <c r="B5" s="126"/>
      <c r="C5" s="147"/>
      <c r="D5" s="147"/>
      <c r="E5" s="126" t="s">
        <v>747</v>
      </c>
      <c r="F5" s="149" t="s">
        <v>892</v>
      </c>
      <c r="G5" s="26"/>
      <c r="H5" s="76">
        <v>2018</v>
      </c>
      <c r="J5" s="349"/>
    </row>
    <row r="6" spans="1:13" ht="15.75" x14ac:dyDescent="0.25">
      <c r="A6" s="124"/>
      <c r="B6" s="124"/>
      <c r="C6" s="150"/>
      <c r="D6" s="150"/>
      <c r="E6" s="124"/>
      <c r="F6" s="151"/>
      <c r="G6" s="124"/>
      <c r="H6" s="60"/>
    </row>
    <row r="7" spans="1:13" s="1" customFormat="1" ht="31.5" x14ac:dyDescent="0.2">
      <c r="A7" s="302" t="s">
        <v>16</v>
      </c>
      <c r="B7" s="302" t="s">
        <v>216</v>
      </c>
      <c r="C7" s="720" t="s">
        <v>217</v>
      </c>
      <c r="D7" s="721"/>
      <c r="E7" s="721"/>
      <c r="F7" s="722" t="s">
        <v>218</v>
      </c>
      <c r="G7" s="722"/>
      <c r="H7" s="722"/>
      <c r="I7" s="722"/>
      <c r="J7" s="306"/>
    </row>
    <row r="8" spans="1:13" ht="15.75" x14ac:dyDescent="0.2">
      <c r="A8" s="303">
        <v>1</v>
      </c>
      <c r="B8" s="71" t="s">
        <v>123</v>
      </c>
      <c r="C8" s="715" t="s">
        <v>219</v>
      </c>
      <c r="D8" s="716"/>
      <c r="E8" s="716"/>
      <c r="F8" s="717">
        <f>385916361.7/1000</f>
        <v>385916.36170000001</v>
      </c>
      <c r="G8" s="717"/>
      <c r="H8" s="717"/>
      <c r="I8" s="717"/>
      <c r="J8" s="307">
        <v>1</v>
      </c>
    </row>
    <row r="9" spans="1:13" ht="15.75" x14ac:dyDescent="0.2">
      <c r="A9" s="303">
        <v>2</v>
      </c>
      <c r="B9" s="71" t="s">
        <v>127</v>
      </c>
      <c r="C9" s="715" t="s">
        <v>220</v>
      </c>
      <c r="D9" s="716"/>
      <c r="E9" s="716"/>
      <c r="F9" s="717">
        <f>100000/1000</f>
        <v>100</v>
      </c>
      <c r="G9" s="717"/>
      <c r="H9" s="717"/>
      <c r="I9" s="717"/>
      <c r="J9" s="307">
        <v>1</v>
      </c>
      <c r="M9" s="8"/>
    </row>
    <row r="10" spans="1:13" ht="15.75" x14ac:dyDescent="0.2">
      <c r="A10" s="336">
        <v>3</v>
      </c>
      <c r="B10" s="71" t="s">
        <v>126</v>
      </c>
      <c r="C10" s="715" t="s">
        <v>221</v>
      </c>
      <c r="D10" s="715"/>
      <c r="E10" s="715"/>
      <c r="F10" s="717">
        <f>(35720000-35720000)/1000</f>
        <v>0</v>
      </c>
      <c r="G10" s="717"/>
      <c r="H10" s="717"/>
      <c r="I10" s="717"/>
      <c r="J10" s="307">
        <v>1</v>
      </c>
    </row>
    <row r="11" spans="1:13" ht="15.75" x14ac:dyDescent="0.2">
      <c r="A11" s="336">
        <v>4</v>
      </c>
      <c r="B11" s="71" t="s">
        <v>116</v>
      </c>
      <c r="C11" s="715" t="s">
        <v>221</v>
      </c>
      <c r="D11" s="715"/>
      <c r="E11" s="715"/>
      <c r="F11" s="717">
        <f>150000000/1000</f>
        <v>150000</v>
      </c>
      <c r="G11" s="717"/>
      <c r="H11" s="717"/>
      <c r="I11" s="717"/>
      <c r="J11" s="307">
        <v>1</v>
      </c>
    </row>
    <row r="12" spans="1:13" ht="31.5" x14ac:dyDescent="0.2">
      <c r="A12" s="336">
        <v>5</v>
      </c>
      <c r="B12" s="81" t="s">
        <v>180</v>
      </c>
      <c r="C12" s="723" t="s">
        <v>221</v>
      </c>
      <c r="D12" s="723"/>
      <c r="E12" s="723"/>
      <c r="F12" s="717">
        <f>180821550/1000</f>
        <v>180821.55</v>
      </c>
      <c r="G12" s="717"/>
      <c r="H12" s="717"/>
      <c r="I12" s="717"/>
      <c r="J12" s="307">
        <v>0.75</v>
      </c>
    </row>
    <row r="13" spans="1:13" s="154" customFormat="1" ht="15.75" x14ac:dyDescent="0.2">
      <c r="A13" s="336">
        <v>6</v>
      </c>
      <c r="B13" s="99" t="s">
        <v>179</v>
      </c>
      <c r="C13" s="723" t="s">
        <v>219</v>
      </c>
      <c r="D13" s="723"/>
      <c r="E13" s="723"/>
      <c r="F13" s="717">
        <f>15642/1000</f>
        <v>15.641999999999999</v>
      </c>
      <c r="G13" s="717"/>
      <c r="H13" s="717"/>
      <c r="I13" s="717"/>
      <c r="J13" s="307">
        <v>0.78</v>
      </c>
    </row>
    <row r="14" spans="1:13" s="2" customFormat="1" ht="15.75" x14ac:dyDescent="0.2">
      <c r="A14" s="415">
        <v>7</v>
      </c>
      <c r="B14" s="82" t="s">
        <v>125</v>
      </c>
      <c r="C14" s="715" t="s">
        <v>219</v>
      </c>
      <c r="D14" s="715"/>
      <c r="E14" s="715"/>
      <c r="F14" s="717">
        <f>15000000/1000</f>
        <v>15000</v>
      </c>
      <c r="G14" s="717"/>
      <c r="H14" s="717"/>
      <c r="I14" s="717"/>
      <c r="J14" s="307">
        <v>0.5</v>
      </c>
    </row>
    <row r="15" spans="1:13" ht="15.75" x14ac:dyDescent="0.25">
      <c r="A15" s="415">
        <v>8</v>
      </c>
      <c r="B15" s="88" t="s">
        <v>398</v>
      </c>
      <c r="C15" s="725" t="s">
        <v>221</v>
      </c>
      <c r="D15" s="725"/>
      <c r="E15" s="725"/>
      <c r="F15" s="717">
        <f>100000/1000</f>
        <v>100</v>
      </c>
      <c r="G15" s="717"/>
      <c r="H15" s="717"/>
      <c r="I15" s="717"/>
      <c r="J15" s="307">
        <v>1</v>
      </c>
    </row>
    <row r="16" spans="1:13" ht="15.75" x14ac:dyDescent="0.25">
      <c r="A16" s="415">
        <v>9</v>
      </c>
      <c r="B16" s="88" t="s">
        <v>399</v>
      </c>
      <c r="C16" s="725" t="s">
        <v>221</v>
      </c>
      <c r="D16" s="725"/>
      <c r="E16" s="725"/>
      <c r="F16" s="717">
        <f>10000/100</f>
        <v>100</v>
      </c>
      <c r="G16" s="717"/>
      <c r="H16" s="717"/>
      <c r="I16" s="717"/>
      <c r="J16" s="307">
        <v>1</v>
      </c>
    </row>
    <row r="17" spans="1:14" ht="15.75" x14ac:dyDescent="0.25">
      <c r="A17" s="415">
        <v>10</v>
      </c>
      <c r="B17" s="88" t="s">
        <v>400</v>
      </c>
      <c r="C17" s="725" t="s">
        <v>221</v>
      </c>
      <c r="D17" s="725"/>
      <c r="E17" s="725"/>
      <c r="F17" s="717">
        <f>10000/100</f>
        <v>100</v>
      </c>
      <c r="G17" s="717"/>
      <c r="H17" s="717"/>
      <c r="I17" s="717"/>
      <c r="J17" s="307">
        <v>1</v>
      </c>
    </row>
    <row r="18" spans="1:14" ht="15.75" x14ac:dyDescent="0.25">
      <c r="A18" s="415">
        <v>11</v>
      </c>
      <c r="B18" s="88" t="s">
        <v>401</v>
      </c>
      <c r="C18" s="725" t="s">
        <v>221</v>
      </c>
      <c r="D18" s="725"/>
      <c r="E18" s="725"/>
      <c r="F18" s="717">
        <f>100000/1000</f>
        <v>100</v>
      </c>
      <c r="G18" s="717"/>
      <c r="H18" s="717"/>
      <c r="I18" s="717"/>
      <c r="J18" s="414">
        <v>1</v>
      </c>
    </row>
    <row r="19" spans="1:14" ht="15.75" x14ac:dyDescent="0.25">
      <c r="A19" s="415">
        <v>12</v>
      </c>
      <c r="B19" s="88" t="s">
        <v>345</v>
      </c>
      <c r="C19" s="724" t="s">
        <v>219</v>
      </c>
      <c r="D19" s="724"/>
      <c r="E19" s="724"/>
      <c r="F19" s="717">
        <f>121790/1000</f>
        <v>121.79</v>
      </c>
      <c r="G19" s="717"/>
      <c r="H19" s="717"/>
      <c r="I19" s="717"/>
      <c r="J19" s="307">
        <v>0.95</v>
      </c>
    </row>
    <row r="20" spans="1:14" ht="31.5" x14ac:dyDescent="0.2">
      <c r="A20" s="415">
        <v>13</v>
      </c>
      <c r="B20" s="54" t="s">
        <v>160</v>
      </c>
      <c r="C20" s="728" t="s">
        <v>220</v>
      </c>
      <c r="D20" s="728"/>
      <c r="E20" s="728"/>
      <c r="F20" s="729">
        <f>(320906927.44-194487306.88)/1000</f>
        <v>126419.62056</v>
      </c>
      <c r="G20" s="729"/>
      <c r="H20" s="729"/>
      <c r="I20" s="729"/>
      <c r="J20" s="308">
        <v>1</v>
      </c>
    </row>
    <row r="21" spans="1:14" ht="15.75" x14ac:dyDescent="0.25">
      <c r="A21" s="415">
        <v>14</v>
      </c>
      <c r="B21" s="90" t="s">
        <v>377</v>
      </c>
      <c r="C21" s="725" t="s">
        <v>221</v>
      </c>
      <c r="D21" s="725"/>
      <c r="E21" s="725"/>
      <c r="F21" s="729">
        <f>2500000/1000</f>
        <v>2500</v>
      </c>
      <c r="G21" s="729"/>
      <c r="H21" s="729"/>
      <c r="I21" s="729"/>
      <c r="J21" s="308">
        <v>1</v>
      </c>
    </row>
    <row r="22" spans="1:14" ht="15.75" x14ac:dyDescent="0.25">
      <c r="A22" s="415">
        <v>15</v>
      </c>
      <c r="B22" s="90" t="s">
        <v>378</v>
      </c>
      <c r="C22" s="725" t="s">
        <v>221</v>
      </c>
      <c r="D22" s="725"/>
      <c r="E22" s="725"/>
      <c r="F22" s="729">
        <f>2500000/1000</f>
        <v>2500</v>
      </c>
      <c r="G22" s="729"/>
      <c r="H22" s="729"/>
      <c r="I22" s="729"/>
      <c r="J22" s="308">
        <v>1</v>
      </c>
    </row>
    <row r="23" spans="1:14" ht="15.75" x14ac:dyDescent="0.25">
      <c r="A23" s="415">
        <v>16</v>
      </c>
      <c r="B23" s="90" t="s">
        <v>379</v>
      </c>
      <c r="C23" s="725" t="s">
        <v>221</v>
      </c>
      <c r="D23" s="725"/>
      <c r="E23" s="725"/>
      <c r="F23" s="729">
        <f>2500000/1000</f>
        <v>2500</v>
      </c>
      <c r="G23" s="729"/>
      <c r="H23" s="729"/>
      <c r="I23" s="729"/>
      <c r="J23" s="308">
        <v>1</v>
      </c>
    </row>
    <row r="24" spans="1:14" ht="15.75" x14ac:dyDescent="0.25">
      <c r="A24" s="415"/>
      <c r="B24" s="304"/>
      <c r="C24" s="725"/>
      <c r="D24" s="725"/>
      <c r="E24" s="725"/>
      <c r="F24" s="729"/>
      <c r="G24" s="729"/>
      <c r="H24" s="729"/>
      <c r="I24" s="729"/>
      <c r="J24" s="309"/>
    </row>
    <row r="25" spans="1:14" s="156" customFormat="1" ht="15.75" x14ac:dyDescent="0.25">
      <c r="A25" s="305"/>
      <c r="B25" s="155" t="s">
        <v>222</v>
      </c>
      <c r="C25" s="730"/>
      <c r="D25" s="730"/>
      <c r="E25" s="730"/>
      <c r="F25" s="731">
        <f>SUM(F8:F24)</f>
        <v>866294.96426000004</v>
      </c>
      <c r="G25" s="731"/>
      <c r="H25" s="731"/>
      <c r="I25" s="731"/>
      <c r="J25" s="310"/>
    </row>
    <row r="26" spans="1:14" s="156" customFormat="1" ht="15.75" x14ac:dyDescent="0.25">
      <c r="A26" s="157"/>
      <c r="B26" s="158"/>
      <c r="C26" s="158"/>
      <c r="D26" s="158"/>
      <c r="E26" s="159"/>
      <c r="F26" s="160"/>
      <c r="G26" s="161"/>
      <c r="H26" s="159"/>
      <c r="I26" s="162"/>
      <c r="J26" s="299"/>
    </row>
    <row r="27" spans="1:14" s="1" customFormat="1" ht="31.5" x14ac:dyDescent="0.2">
      <c r="A27" s="27" t="s">
        <v>16</v>
      </c>
      <c r="B27" s="27" t="s">
        <v>216</v>
      </c>
      <c r="C27" s="27" t="s">
        <v>223</v>
      </c>
      <c r="D27" s="27" t="s">
        <v>224</v>
      </c>
      <c r="E27" s="27" t="s">
        <v>225</v>
      </c>
      <c r="F27" s="78" t="s">
        <v>218</v>
      </c>
      <c r="G27" s="27" t="s">
        <v>226</v>
      </c>
      <c r="H27" s="27" t="s">
        <v>227</v>
      </c>
      <c r="I27" s="27" t="s">
        <v>228</v>
      </c>
      <c r="J27" s="296"/>
      <c r="N27" s="311"/>
    </row>
    <row r="28" spans="1:14" s="101" customFormat="1" ht="15.75" x14ac:dyDescent="0.25">
      <c r="A28" s="317"/>
      <c r="B28" s="273"/>
      <c r="C28" s="196"/>
      <c r="D28" s="88"/>
      <c r="E28" s="203"/>
      <c r="F28" s="163"/>
      <c r="G28" s="326"/>
      <c r="H28" s="203"/>
      <c r="I28" s="164"/>
      <c r="J28" s="327"/>
    </row>
    <row r="29" spans="1:14" s="101" customFormat="1" ht="15.75" x14ac:dyDescent="0.25">
      <c r="A29" s="317">
        <v>17</v>
      </c>
      <c r="B29" s="273" t="s">
        <v>108</v>
      </c>
      <c r="C29" s="196" t="s">
        <v>230</v>
      </c>
      <c r="D29" s="594" t="s">
        <v>893</v>
      </c>
      <c r="E29" s="203">
        <v>43270</v>
      </c>
      <c r="F29" s="163">
        <f>657257473.18/1000</f>
        <v>657257.47317999997</v>
      </c>
      <c r="G29" s="326">
        <v>9.06E-2</v>
      </c>
      <c r="H29" s="203">
        <v>43373</v>
      </c>
      <c r="I29" s="164">
        <v>44365</v>
      </c>
      <c r="J29" s="327"/>
    </row>
    <row r="30" spans="1:14" s="101" customFormat="1" ht="15.75" x14ac:dyDescent="0.25">
      <c r="A30" s="504">
        <v>18</v>
      </c>
      <c r="B30" s="273" t="s">
        <v>211</v>
      </c>
      <c r="C30" s="196" t="s">
        <v>230</v>
      </c>
      <c r="D30" s="88">
        <v>104</v>
      </c>
      <c r="E30" s="203">
        <v>42633</v>
      </c>
      <c r="F30" s="163">
        <f>141640104/1000</f>
        <v>141640.10399999999</v>
      </c>
      <c r="G30" s="326">
        <v>0.155</v>
      </c>
      <c r="H30" s="203">
        <v>43100</v>
      </c>
      <c r="I30" s="164">
        <v>53586</v>
      </c>
      <c r="J30" s="327"/>
    </row>
    <row r="31" spans="1:14" s="101" customFormat="1" ht="15.75" x14ac:dyDescent="0.25">
      <c r="A31" s="504">
        <v>19</v>
      </c>
      <c r="B31" s="273" t="s">
        <v>211</v>
      </c>
      <c r="C31" s="196" t="s">
        <v>230</v>
      </c>
      <c r="D31" s="88" t="s">
        <v>229</v>
      </c>
      <c r="E31" s="203">
        <v>42794</v>
      </c>
      <c r="F31" s="163">
        <f>859076739.11/1000</f>
        <v>859076.73910999997</v>
      </c>
      <c r="G31" s="326">
        <v>8.5000000000000006E-2</v>
      </c>
      <c r="H31" s="203">
        <v>43373</v>
      </c>
      <c r="I31" s="164">
        <v>53692</v>
      </c>
      <c r="J31" s="327"/>
    </row>
    <row r="32" spans="1:14" s="101" customFormat="1" ht="15.75" x14ac:dyDescent="0.25">
      <c r="A32" s="504">
        <v>20</v>
      </c>
      <c r="B32" s="273" t="s">
        <v>894</v>
      </c>
      <c r="C32" s="196" t="s">
        <v>230</v>
      </c>
      <c r="D32" s="594" t="s">
        <v>895</v>
      </c>
      <c r="E32" s="203">
        <v>43007</v>
      </c>
      <c r="F32" s="163">
        <f>55000000/1000</f>
        <v>55000</v>
      </c>
      <c r="G32" s="326">
        <v>0.14000000000000001</v>
      </c>
      <c r="H32" s="203">
        <v>43008</v>
      </c>
      <c r="I32" s="164">
        <v>43830</v>
      </c>
      <c r="J32" s="327"/>
    </row>
    <row r="33" spans="1:10" s="101" customFormat="1" ht="15.75" x14ac:dyDescent="0.25">
      <c r="A33" s="504">
        <v>21</v>
      </c>
      <c r="B33" s="273" t="s">
        <v>749</v>
      </c>
      <c r="C33" s="196" t="s">
        <v>750</v>
      </c>
      <c r="D33" s="88" t="s">
        <v>751</v>
      </c>
      <c r="E33" s="203">
        <v>41995</v>
      </c>
      <c r="F33" s="163">
        <f>25000000/1000</f>
        <v>25000</v>
      </c>
      <c r="G33" s="326"/>
      <c r="H33" s="203">
        <v>41995</v>
      </c>
      <c r="I33" s="164">
        <v>44196</v>
      </c>
      <c r="J33" s="327"/>
    </row>
    <row r="34" spans="1:10" s="101" customFormat="1" ht="15.75" x14ac:dyDescent="0.25">
      <c r="A34" s="504">
        <v>22</v>
      </c>
      <c r="B34" s="88" t="s">
        <v>345</v>
      </c>
      <c r="C34" s="196" t="s">
        <v>748</v>
      </c>
      <c r="D34" s="88" t="s">
        <v>407</v>
      </c>
      <c r="E34" s="203"/>
      <c r="F34" s="163">
        <f>2490339910/1000</f>
        <v>2490339.91</v>
      </c>
      <c r="G34" s="326"/>
      <c r="H34" s="203">
        <v>43276</v>
      </c>
      <c r="I34" s="164">
        <v>44371</v>
      </c>
      <c r="J34" s="327"/>
    </row>
    <row r="35" spans="1:10" s="101" customFormat="1" ht="15.75" x14ac:dyDescent="0.25">
      <c r="A35" s="504">
        <v>23</v>
      </c>
      <c r="B35" s="273" t="s">
        <v>518</v>
      </c>
      <c r="C35" s="196" t="s">
        <v>568</v>
      </c>
      <c r="D35" s="88"/>
      <c r="E35" s="203">
        <v>43335</v>
      </c>
      <c r="F35" s="163">
        <f>400000000/1000</f>
        <v>400000</v>
      </c>
      <c r="G35" s="326">
        <v>5.8999999999999997E-2</v>
      </c>
      <c r="H35" s="203">
        <v>43335</v>
      </c>
      <c r="I35" s="164">
        <v>43890</v>
      </c>
      <c r="J35" s="327"/>
    </row>
    <row r="36" spans="1:10" s="101" customFormat="1" ht="15.75" x14ac:dyDescent="0.25">
      <c r="A36" s="504">
        <v>24</v>
      </c>
      <c r="B36" s="273" t="s">
        <v>518</v>
      </c>
      <c r="C36" s="196" t="s">
        <v>568</v>
      </c>
      <c r="D36" s="88"/>
      <c r="E36" s="203">
        <v>43371</v>
      </c>
      <c r="F36" s="163">
        <f>1050000000/1000</f>
        <v>1050000</v>
      </c>
      <c r="G36" s="326">
        <v>5.8999999999999997E-2</v>
      </c>
      <c r="H36" s="203">
        <v>43371</v>
      </c>
      <c r="I36" s="164">
        <v>43890</v>
      </c>
      <c r="J36" s="327"/>
    </row>
    <row r="37" spans="1:10" s="101" customFormat="1" ht="15.75" x14ac:dyDescent="0.25">
      <c r="A37" s="504">
        <v>25</v>
      </c>
      <c r="B37" s="273" t="s">
        <v>518</v>
      </c>
      <c r="C37" s="196" t="s">
        <v>568</v>
      </c>
      <c r="D37" s="88"/>
      <c r="E37" s="203">
        <v>42944</v>
      </c>
      <c r="F37" s="163">
        <f>500000000/1000</f>
        <v>500000</v>
      </c>
      <c r="G37" s="326">
        <v>6.5500000000000003E-2</v>
      </c>
      <c r="H37" s="203">
        <v>42943</v>
      </c>
      <c r="I37" s="164">
        <v>43890</v>
      </c>
      <c r="J37" s="327"/>
    </row>
    <row r="38" spans="1:10" s="300" customFormat="1" ht="15.75" x14ac:dyDescent="0.25">
      <c r="A38" s="507"/>
      <c r="B38" s="595" t="s">
        <v>222</v>
      </c>
      <c r="C38" s="596"/>
      <c r="D38" s="596"/>
      <c r="E38" s="597"/>
      <c r="F38" s="166">
        <f>SUM(F28:F37)</f>
        <v>6178314.2262900006</v>
      </c>
      <c r="G38" s="598"/>
      <c r="H38" s="597"/>
      <c r="I38" s="599"/>
      <c r="J38" s="600"/>
    </row>
    <row r="39" spans="1:10" s="2" customFormat="1" ht="15.75" x14ac:dyDescent="0.25">
      <c r="A39" s="726" t="s">
        <v>152</v>
      </c>
      <c r="B39" s="727"/>
      <c r="C39" s="165"/>
      <c r="D39" s="165"/>
      <c r="E39" s="28"/>
      <c r="F39" s="166">
        <f>F25+F38</f>
        <v>7044609.1905500004</v>
      </c>
      <c r="G39" s="28"/>
      <c r="H39" s="59"/>
      <c r="I39" s="167"/>
      <c r="J39" s="297"/>
    </row>
    <row r="40" spans="1:10" s="2" customFormat="1" ht="15.75" x14ac:dyDescent="0.25">
      <c r="A40" s="168"/>
      <c r="B40" s="168"/>
      <c r="C40" s="158"/>
      <c r="D40" s="158"/>
      <c r="E40" s="159"/>
      <c r="F40" s="169"/>
      <c r="G40" s="159"/>
      <c r="H40" s="170"/>
      <c r="I40" s="171"/>
      <c r="J40" s="297"/>
    </row>
    <row r="41" spans="1:10" s="2" customFormat="1" ht="15.75" x14ac:dyDescent="0.25">
      <c r="A41" s="168"/>
      <c r="B41" s="168"/>
      <c r="C41" s="158"/>
      <c r="D41" s="158"/>
      <c r="E41" s="159"/>
      <c r="F41" s="169"/>
      <c r="G41" s="159"/>
      <c r="H41" s="170"/>
      <c r="I41" s="171"/>
      <c r="J41" s="297"/>
    </row>
    <row r="42" spans="1:10" ht="15.75" x14ac:dyDescent="0.25">
      <c r="A42" s="124"/>
      <c r="B42" s="124"/>
      <c r="C42" s="150"/>
      <c r="D42" s="150"/>
      <c r="E42" s="124"/>
      <c r="F42" s="151"/>
      <c r="G42" s="124"/>
      <c r="H42" s="124"/>
    </row>
    <row r="43" spans="1:10" s="156" customFormat="1" ht="49.5" customHeight="1" x14ac:dyDescent="0.25">
      <c r="A43" s="126"/>
      <c r="B43" s="703" t="s">
        <v>564</v>
      </c>
      <c r="C43" s="703"/>
      <c r="D43" s="379"/>
      <c r="E43" s="383"/>
      <c r="F43" s="373" t="s">
        <v>419</v>
      </c>
      <c r="G43" s="383"/>
      <c r="H43" s="383"/>
      <c r="J43" s="299"/>
    </row>
    <row r="44" spans="1:10" s="156" customFormat="1" ht="15.75" x14ac:dyDescent="0.25">
      <c r="A44" s="126"/>
      <c r="B44" s="383"/>
      <c r="C44" s="379"/>
      <c r="D44" s="379"/>
      <c r="E44" s="383"/>
      <c r="F44" s="148"/>
      <c r="G44" s="383"/>
      <c r="H44" s="383"/>
      <c r="J44" s="299"/>
    </row>
    <row r="45" spans="1:10" s="156" customFormat="1" ht="15.75" x14ac:dyDescent="0.25">
      <c r="A45" s="126"/>
      <c r="B45" s="381"/>
      <c r="C45" s="379"/>
      <c r="D45" s="379"/>
      <c r="E45" s="383"/>
      <c r="F45" s="148"/>
      <c r="G45" s="383"/>
      <c r="H45" s="383"/>
      <c r="J45" s="299"/>
    </row>
    <row r="46" spans="1:10" s="156" customFormat="1" ht="15.75" x14ac:dyDescent="0.25">
      <c r="A46" s="126"/>
      <c r="B46" s="383" t="s">
        <v>86</v>
      </c>
      <c r="C46" s="379"/>
      <c r="D46" s="379"/>
      <c r="E46" s="126"/>
      <c r="F46" s="148" t="s">
        <v>128</v>
      </c>
      <c r="G46" s="383"/>
      <c r="H46" s="383"/>
      <c r="J46" s="299"/>
    </row>
    <row r="47" spans="1:10" ht="15.75" x14ac:dyDescent="0.25">
      <c r="A47" s="124"/>
      <c r="G47" s="125"/>
      <c r="H47" s="125"/>
    </row>
    <row r="48" spans="1:10" ht="15.75" x14ac:dyDescent="0.25">
      <c r="B48" s="124" t="s">
        <v>24</v>
      </c>
      <c r="C48" s="150"/>
      <c r="D48" s="150"/>
      <c r="G48" s="123"/>
      <c r="H48" s="123"/>
    </row>
  </sheetData>
  <mergeCells count="42">
    <mergeCell ref="B43:C43"/>
    <mergeCell ref="A39:B39"/>
    <mergeCell ref="C20:E20"/>
    <mergeCell ref="F20:I20"/>
    <mergeCell ref="C25:E25"/>
    <mergeCell ref="F25:I25"/>
    <mergeCell ref="C24:E24"/>
    <mergeCell ref="F24:I24"/>
    <mergeCell ref="C21:E21"/>
    <mergeCell ref="C22:E22"/>
    <mergeCell ref="C23:E23"/>
    <mergeCell ref="F21:I21"/>
    <mergeCell ref="F22:I22"/>
    <mergeCell ref="F23:I23"/>
    <mergeCell ref="C19:E19"/>
    <mergeCell ref="F19:I19"/>
    <mergeCell ref="C14:E14"/>
    <mergeCell ref="F14:I14"/>
    <mergeCell ref="C15:E15"/>
    <mergeCell ref="F15:I15"/>
    <mergeCell ref="C16:E16"/>
    <mergeCell ref="C17:E17"/>
    <mergeCell ref="C18:E18"/>
    <mergeCell ref="F16:I16"/>
    <mergeCell ref="F17:I17"/>
    <mergeCell ref="F18:I18"/>
    <mergeCell ref="C11:E11"/>
    <mergeCell ref="F11:I11"/>
    <mergeCell ref="C12:E12"/>
    <mergeCell ref="F12:I12"/>
    <mergeCell ref="C13:E13"/>
    <mergeCell ref="F13:I13"/>
    <mergeCell ref="C9:E9"/>
    <mergeCell ref="F9:I9"/>
    <mergeCell ref="C10:E10"/>
    <mergeCell ref="F10:I10"/>
    <mergeCell ref="E2:H2"/>
    <mergeCell ref="A4:H4"/>
    <mergeCell ref="C7:E7"/>
    <mergeCell ref="F7:I7"/>
    <mergeCell ref="C8:E8"/>
    <mergeCell ref="F8:I8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theme="6"/>
  </sheetPr>
  <dimension ref="A2:E18"/>
  <sheetViews>
    <sheetView view="pageBreakPreview" zoomScale="60" zoomScaleNormal="100" workbookViewId="0">
      <selection activeCell="H33" sqref="H33"/>
    </sheetView>
  </sheetViews>
  <sheetFormatPr defaultColWidth="10.7109375" defaultRowHeight="12.75" outlineLevelRow="1" x14ac:dyDescent="0.2"/>
  <cols>
    <col min="1" max="1" width="6.42578125" customWidth="1"/>
    <col min="2" max="2" width="48" customWidth="1"/>
    <col min="3" max="3" width="24.28515625" customWidth="1"/>
  </cols>
  <sheetData>
    <row r="2" spans="1:5" ht="21.75" customHeight="1" x14ac:dyDescent="0.2">
      <c r="A2" s="719" t="s">
        <v>62</v>
      </c>
      <c r="B2" s="719"/>
      <c r="C2" s="719"/>
    </row>
    <row r="3" spans="1:5" ht="22.5" customHeight="1" x14ac:dyDescent="0.2">
      <c r="A3" s="719" t="s">
        <v>50</v>
      </c>
      <c r="B3" s="719"/>
      <c r="C3" s="719"/>
    </row>
    <row r="4" spans="1:5" ht="15.75" x14ac:dyDescent="0.2">
      <c r="A4" s="719" t="s">
        <v>139</v>
      </c>
      <c r="B4" s="719"/>
      <c r="C4" s="719"/>
    </row>
    <row r="5" spans="1:5" ht="15.75" x14ac:dyDescent="0.2">
      <c r="A5" s="734" t="s">
        <v>367</v>
      </c>
      <c r="B5" s="734"/>
      <c r="C5" s="734"/>
    </row>
    <row r="6" spans="1:5" ht="15.75" x14ac:dyDescent="0.2">
      <c r="A6" s="714" t="s">
        <v>896</v>
      </c>
      <c r="B6" s="714"/>
      <c r="C6" s="714"/>
    </row>
    <row r="7" spans="1:5" ht="37.5" customHeight="1" x14ac:dyDescent="0.25">
      <c r="A7" s="25"/>
      <c r="B7" s="25"/>
      <c r="C7" s="51" t="s">
        <v>284</v>
      </c>
    </row>
    <row r="8" spans="1:5" ht="34.5" customHeight="1" x14ac:dyDescent="0.2">
      <c r="A8" s="29" t="s">
        <v>16</v>
      </c>
      <c r="B8" s="29" t="s">
        <v>51</v>
      </c>
      <c r="C8" s="29" t="s">
        <v>148</v>
      </c>
    </row>
    <row r="9" spans="1:5" ht="24" customHeight="1" x14ac:dyDescent="0.2">
      <c r="A9" s="92" t="s">
        <v>56</v>
      </c>
      <c r="B9" s="91" t="s">
        <v>176</v>
      </c>
      <c r="C9" s="93">
        <v>42661</v>
      </c>
    </row>
    <row r="10" spans="1:5" ht="18.75" hidden="1" customHeight="1" outlineLevel="1" x14ac:dyDescent="0.2">
      <c r="A10" s="92" t="s">
        <v>56</v>
      </c>
      <c r="B10" s="91" t="s">
        <v>178</v>
      </c>
      <c r="C10" s="94"/>
    </row>
    <row r="11" spans="1:5" ht="20.25" customHeight="1" collapsed="1" x14ac:dyDescent="0.2">
      <c r="A11" s="68"/>
      <c r="B11" s="91"/>
      <c r="C11" s="94"/>
    </row>
    <row r="12" spans="1:5" ht="24.75" customHeight="1" x14ac:dyDescent="0.2">
      <c r="A12" s="732" t="s">
        <v>140</v>
      </c>
      <c r="B12" s="733"/>
      <c r="C12" s="89">
        <f>SUM(C9:C11)</f>
        <v>42661</v>
      </c>
      <c r="E12" s="5"/>
    </row>
    <row r="13" spans="1:5" ht="16.5" customHeight="1" x14ac:dyDescent="0.25">
      <c r="A13" s="34"/>
      <c r="B13" s="34"/>
      <c r="C13" s="35"/>
      <c r="E13" s="5"/>
    </row>
    <row r="14" spans="1:5" s="156" customFormat="1" ht="45.75" customHeight="1" x14ac:dyDescent="0.25">
      <c r="A14" s="703" t="s">
        <v>564</v>
      </c>
      <c r="B14" s="703"/>
      <c r="C14" s="379" t="s">
        <v>419</v>
      </c>
      <c r="E14" s="380"/>
    </row>
    <row r="15" spans="1:5" s="156" customFormat="1" ht="25.5" customHeight="1" x14ac:dyDescent="0.25">
      <c r="A15" s="381"/>
      <c r="B15" s="383"/>
      <c r="C15" s="126"/>
      <c r="E15" s="380"/>
    </row>
    <row r="16" spans="1:5" s="156" customFormat="1" ht="33" customHeight="1" x14ac:dyDescent="0.25">
      <c r="A16" s="383" t="s">
        <v>86</v>
      </c>
      <c r="B16" s="126"/>
      <c r="C16" s="383" t="s">
        <v>128</v>
      </c>
      <c r="E16" s="380"/>
    </row>
    <row r="17" spans="1:5" ht="15.75" x14ac:dyDescent="0.25">
      <c r="A17" s="22"/>
      <c r="B17" s="23"/>
      <c r="C17" s="23"/>
      <c r="D17" s="23"/>
      <c r="E17" s="14"/>
    </row>
    <row r="18" spans="1:5" ht="28.5" customHeight="1" x14ac:dyDescent="0.2">
      <c r="A18" s="24" t="s">
        <v>24</v>
      </c>
      <c r="B18" s="24"/>
      <c r="C18" s="24"/>
    </row>
  </sheetData>
  <mergeCells count="7">
    <mergeCell ref="A14:B14"/>
    <mergeCell ref="A6:C6"/>
    <mergeCell ref="A12:B12"/>
    <mergeCell ref="A2:C2"/>
    <mergeCell ref="A3:C3"/>
    <mergeCell ref="A4:C4"/>
    <mergeCell ref="A5:C5"/>
  </mergeCells>
  <phoneticPr fontId="0" type="noConversion"/>
  <printOptions horizontalCentered="1"/>
  <pageMargins left="0.98425196850393704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6"/>
  </sheetPr>
  <dimension ref="A2:G46"/>
  <sheetViews>
    <sheetView view="pageBreakPreview" zoomScale="60" zoomScaleNormal="100" workbookViewId="0">
      <selection activeCell="A3" sqref="A3:F3"/>
    </sheetView>
  </sheetViews>
  <sheetFormatPr defaultRowHeight="12.75" outlineLevelRow="1" x14ac:dyDescent="0.2"/>
  <cols>
    <col min="1" max="1" width="4.85546875" customWidth="1"/>
    <col min="2" max="2" width="20.28515625" customWidth="1"/>
    <col min="3" max="3" width="39.85546875" customWidth="1"/>
    <col min="4" max="4" width="13.140625" customWidth="1"/>
    <col min="5" max="5" width="6.5703125" customWidth="1"/>
    <col min="6" max="6" width="18.140625" customWidth="1"/>
    <col min="7" max="7" width="14.5703125" customWidth="1"/>
  </cols>
  <sheetData>
    <row r="2" spans="1:6" ht="15.75" x14ac:dyDescent="0.25">
      <c r="A2" s="747" t="s">
        <v>49</v>
      </c>
      <c r="B2" s="747"/>
      <c r="C2" s="747"/>
      <c r="D2" s="747"/>
      <c r="E2" s="747"/>
      <c r="F2" s="747"/>
    </row>
    <row r="3" spans="1:6" ht="23.25" customHeight="1" x14ac:dyDescent="0.2">
      <c r="A3" s="719" t="s">
        <v>159</v>
      </c>
      <c r="B3" s="719"/>
      <c r="C3" s="719"/>
      <c r="D3" s="719"/>
      <c r="E3" s="719"/>
      <c r="F3" s="719"/>
    </row>
    <row r="4" spans="1:6" ht="15.75" x14ac:dyDescent="0.25">
      <c r="A4" s="747" t="s">
        <v>141</v>
      </c>
      <c r="B4" s="747"/>
      <c r="C4" s="747"/>
      <c r="D4" s="747"/>
      <c r="E4" s="747"/>
      <c r="F4" s="747"/>
    </row>
    <row r="5" spans="1:6" ht="15.75" x14ac:dyDescent="0.25">
      <c r="A5" s="704" t="s">
        <v>367</v>
      </c>
      <c r="B5" s="704"/>
      <c r="C5" s="704"/>
      <c r="D5" s="704"/>
      <c r="E5" s="704"/>
      <c r="F5" s="704"/>
    </row>
    <row r="6" spans="1:6" ht="15.75" x14ac:dyDescent="0.25">
      <c r="A6" s="707" t="s">
        <v>889</v>
      </c>
      <c r="B6" s="707"/>
      <c r="C6" s="707"/>
      <c r="D6" s="707"/>
      <c r="E6" s="707"/>
      <c r="F6" s="707"/>
    </row>
    <row r="7" spans="1:6" ht="15.75" x14ac:dyDescent="0.25">
      <c r="A7" s="74"/>
      <c r="B7" s="74"/>
      <c r="C7" s="74"/>
      <c r="D7" s="19"/>
      <c r="E7" s="19"/>
      <c r="F7" s="51" t="s">
        <v>107</v>
      </c>
    </row>
    <row r="8" spans="1:6" ht="19.5" customHeight="1" x14ac:dyDescent="0.2">
      <c r="A8" s="743" t="s">
        <v>52</v>
      </c>
      <c r="B8" s="744"/>
      <c r="C8" s="744"/>
      <c r="D8" s="744"/>
      <c r="E8" s="744"/>
      <c r="F8" s="745"/>
    </row>
    <row r="9" spans="1:6" ht="39" customHeight="1" x14ac:dyDescent="0.2">
      <c r="A9" s="75" t="s">
        <v>16</v>
      </c>
      <c r="B9" s="746" t="s">
        <v>51</v>
      </c>
      <c r="C9" s="746"/>
      <c r="D9" s="746" t="s">
        <v>149</v>
      </c>
      <c r="E9" s="746"/>
      <c r="F9" s="746"/>
    </row>
    <row r="10" spans="1:6" ht="14.25" customHeight="1" x14ac:dyDescent="0.25">
      <c r="A10" s="33">
        <v>1</v>
      </c>
      <c r="B10" s="738" t="s">
        <v>52</v>
      </c>
      <c r="C10" s="739"/>
      <c r="D10" s="735">
        <v>44189.87</v>
      </c>
      <c r="E10" s="736"/>
      <c r="F10" s="737"/>
    </row>
    <row r="11" spans="1:6" ht="14.25" customHeight="1" x14ac:dyDescent="0.25">
      <c r="A11" s="33">
        <v>2</v>
      </c>
      <c r="B11" s="738" t="s">
        <v>99</v>
      </c>
      <c r="C11" s="739"/>
      <c r="D11" s="735">
        <v>0</v>
      </c>
      <c r="E11" s="736"/>
      <c r="F11" s="737"/>
    </row>
    <row r="12" spans="1:6" ht="14.25" customHeight="1" x14ac:dyDescent="0.25">
      <c r="A12" s="33">
        <v>3</v>
      </c>
      <c r="B12" s="738" t="s">
        <v>93</v>
      </c>
      <c r="C12" s="739"/>
      <c r="D12" s="735">
        <v>3055245.96</v>
      </c>
      <c r="E12" s="736"/>
      <c r="F12" s="737"/>
    </row>
    <row r="13" spans="1:6" ht="14.25" customHeight="1" x14ac:dyDescent="0.25">
      <c r="A13" s="33">
        <v>4</v>
      </c>
      <c r="B13" s="738" t="s">
        <v>94</v>
      </c>
      <c r="C13" s="739"/>
      <c r="D13" s="735">
        <v>0</v>
      </c>
      <c r="E13" s="736"/>
      <c r="F13" s="737"/>
    </row>
    <row r="14" spans="1:6" ht="14.25" customHeight="1" x14ac:dyDescent="0.25">
      <c r="A14" s="33">
        <v>5</v>
      </c>
      <c r="B14" s="738" t="s">
        <v>95</v>
      </c>
      <c r="C14" s="739"/>
      <c r="D14" s="735">
        <v>5358525.59</v>
      </c>
      <c r="E14" s="736"/>
      <c r="F14" s="737"/>
    </row>
    <row r="15" spans="1:6" ht="14.25" customHeight="1" x14ac:dyDescent="0.25">
      <c r="A15" s="33">
        <v>6</v>
      </c>
      <c r="B15" s="738" t="s">
        <v>96</v>
      </c>
      <c r="C15" s="739"/>
      <c r="D15" s="735">
        <v>2017307.79</v>
      </c>
      <c r="E15" s="736"/>
      <c r="F15" s="737"/>
    </row>
    <row r="16" spans="1:6" ht="14.25" customHeight="1" x14ac:dyDescent="0.25">
      <c r="A16" s="33">
        <v>7</v>
      </c>
      <c r="B16" s="738" t="s">
        <v>110</v>
      </c>
      <c r="C16" s="739"/>
      <c r="D16" s="735">
        <v>0</v>
      </c>
      <c r="E16" s="736"/>
      <c r="F16" s="737"/>
    </row>
    <row r="17" spans="1:7" ht="14.25" customHeight="1" x14ac:dyDescent="0.25">
      <c r="A17" s="33">
        <v>8</v>
      </c>
      <c r="B17" s="738" t="s">
        <v>97</v>
      </c>
      <c r="C17" s="739"/>
      <c r="D17" s="735">
        <v>482938.61</v>
      </c>
      <c r="E17" s="736"/>
      <c r="F17" s="737"/>
    </row>
    <row r="18" spans="1:7" ht="14.25" customHeight="1" x14ac:dyDescent="0.25">
      <c r="A18" s="33">
        <v>9</v>
      </c>
      <c r="B18" s="738" t="s">
        <v>98</v>
      </c>
      <c r="C18" s="739"/>
      <c r="D18" s="735">
        <v>590648.15</v>
      </c>
      <c r="E18" s="736"/>
      <c r="F18" s="737"/>
    </row>
    <row r="19" spans="1:7" ht="14.25" customHeight="1" x14ac:dyDescent="0.25">
      <c r="A19" s="33">
        <v>10</v>
      </c>
      <c r="B19" s="738" t="s">
        <v>100</v>
      </c>
      <c r="C19" s="739"/>
      <c r="D19" s="735">
        <v>1348294.79</v>
      </c>
      <c r="E19" s="736"/>
      <c r="F19" s="737"/>
    </row>
    <row r="20" spans="1:7" ht="14.25" customHeight="1" x14ac:dyDescent="0.25">
      <c r="A20" s="33">
        <v>11</v>
      </c>
      <c r="B20" s="738" t="s">
        <v>101</v>
      </c>
      <c r="C20" s="739"/>
      <c r="D20" s="735">
        <v>2596223.1</v>
      </c>
      <c r="E20" s="736"/>
      <c r="F20" s="737"/>
    </row>
    <row r="21" spans="1:7" ht="14.25" customHeight="1" x14ac:dyDescent="0.25">
      <c r="A21" s="33">
        <v>12</v>
      </c>
      <c r="B21" s="742" t="s">
        <v>897</v>
      </c>
      <c r="C21" s="742"/>
      <c r="D21" s="741">
        <v>749070.88</v>
      </c>
      <c r="E21" s="741"/>
      <c r="F21" s="741"/>
    </row>
    <row r="22" spans="1:7" ht="20.25" customHeight="1" x14ac:dyDescent="0.25">
      <c r="A22" s="748" t="s">
        <v>14</v>
      </c>
      <c r="B22" s="748"/>
      <c r="C22" s="748"/>
      <c r="D22" s="740">
        <f>SUM(D10:F21)</f>
        <v>16242444.740000002</v>
      </c>
      <c r="E22" s="740"/>
      <c r="F22" s="740"/>
    </row>
    <row r="23" spans="1:7" ht="20.25" customHeight="1" x14ac:dyDescent="0.25">
      <c r="A23" s="85">
        <v>1</v>
      </c>
      <c r="B23" s="742" t="s">
        <v>175</v>
      </c>
      <c r="C23" s="748"/>
      <c r="D23" s="760">
        <v>540406878.83000004</v>
      </c>
      <c r="E23" s="760"/>
      <c r="F23" s="760"/>
    </row>
    <row r="24" spans="1:7" ht="20.25" customHeight="1" x14ac:dyDescent="0.25">
      <c r="A24" s="748" t="s">
        <v>174</v>
      </c>
      <c r="B24" s="748"/>
      <c r="C24" s="748"/>
      <c r="D24" s="740">
        <f>D23</f>
        <v>540406878.83000004</v>
      </c>
      <c r="E24" s="740"/>
      <c r="F24" s="740"/>
    </row>
    <row r="25" spans="1:7" ht="22.5" customHeight="1" x14ac:dyDescent="0.25">
      <c r="A25" s="36">
        <v>1</v>
      </c>
      <c r="B25" s="742" t="s">
        <v>78</v>
      </c>
      <c r="C25" s="742"/>
      <c r="D25" s="741"/>
      <c r="E25" s="741"/>
      <c r="F25" s="741"/>
    </row>
    <row r="26" spans="1:7" ht="18.75" customHeight="1" x14ac:dyDescent="0.25">
      <c r="A26" s="748" t="s">
        <v>79</v>
      </c>
      <c r="B26" s="748"/>
      <c r="C26" s="748"/>
      <c r="D26" s="753">
        <f>D25</f>
        <v>0</v>
      </c>
      <c r="E26" s="753"/>
      <c r="F26" s="753"/>
    </row>
    <row r="27" spans="1:7" ht="23.25" customHeight="1" x14ac:dyDescent="0.2">
      <c r="A27" s="757" t="s">
        <v>15</v>
      </c>
      <c r="B27" s="758"/>
      <c r="C27" s="758"/>
      <c r="D27" s="758"/>
      <c r="E27" s="758"/>
      <c r="F27" s="759"/>
    </row>
    <row r="28" spans="1:7" ht="37.5" customHeight="1" x14ac:dyDescent="0.2">
      <c r="A28" s="75" t="s">
        <v>16</v>
      </c>
      <c r="B28" s="75" t="s">
        <v>51</v>
      </c>
      <c r="C28" s="75" t="s">
        <v>53</v>
      </c>
      <c r="D28" s="75" t="s">
        <v>54</v>
      </c>
      <c r="E28" s="75" t="s">
        <v>55</v>
      </c>
      <c r="F28" s="75" t="s">
        <v>147</v>
      </c>
    </row>
    <row r="29" spans="1:7" ht="70.5" hidden="1" customHeight="1" outlineLevel="1" x14ac:dyDescent="0.25">
      <c r="A29" s="92" t="s">
        <v>56</v>
      </c>
      <c r="B29" s="103" t="s">
        <v>177</v>
      </c>
      <c r="C29" s="37"/>
      <c r="D29" s="38"/>
      <c r="E29" s="39"/>
      <c r="F29" s="55"/>
      <c r="G29" s="77"/>
    </row>
    <row r="30" spans="1:7" ht="28.5" customHeight="1" collapsed="1" x14ac:dyDescent="0.25">
      <c r="A30" s="92" t="s">
        <v>56</v>
      </c>
      <c r="B30" s="103" t="s">
        <v>267</v>
      </c>
      <c r="C30" s="37"/>
      <c r="D30" s="38"/>
      <c r="E30" s="39"/>
      <c r="F30" s="55">
        <v>29843900.379999999</v>
      </c>
      <c r="G30" s="77"/>
    </row>
    <row r="31" spans="1:7" ht="36" hidden="1" customHeight="1" outlineLevel="1" x14ac:dyDescent="0.25">
      <c r="A31" s="92" t="s">
        <v>57</v>
      </c>
      <c r="B31" s="103" t="s">
        <v>205</v>
      </c>
      <c r="C31" s="37"/>
      <c r="D31" s="38"/>
      <c r="E31" s="39"/>
      <c r="F31" s="55" t="e">
        <f>#REF!</f>
        <v>#REF!</v>
      </c>
      <c r="G31" s="77"/>
    </row>
    <row r="32" spans="1:7" ht="15.75" hidden="1" outlineLevel="1" x14ac:dyDescent="0.25">
      <c r="A32" s="92"/>
      <c r="B32" s="32"/>
      <c r="C32" s="37"/>
      <c r="D32" s="38"/>
      <c r="E32" s="39"/>
      <c r="F32" s="55"/>
      <c r="G32" s="77"/>
    </row>
    <row r="33" spans="1:6" ht="15.75" collapsed="1" x14ac:dyDescent="0.25">
      <c r="A33" s="30"/>
      <c r="B33" s="32"/>
      <c r="C33" s="37"/>
      <c r="D33" s="38"/>
      <c r="E33" s="39"/>
      <c r="F33" s="31"/>
    </row>
    <row r="34" spans="1:6" ht="15.75" customHeight="1" x14ac:dyDescent="0.25">
      <c r="A34" s="754" t="s">
        <v>77</v>
      </c>
      <c r="B34" s="755"/>
      <c r="C34" s="756"/>
      <c r="D34" s="41"/>
      <c r="E34" s="42"/>
      <c r="F34" s="87">
        <f>F30</f>
        <v>29843900.379999999</v>
      </c>
    </row>
    <row r="35" spans="1:6" ht="15.75" hidden="1" customHeight="1" outlineLevel="1" x14ac:dyDescent="0.25">
      <c r="A35" s="754" t="s">
        <v>103</v>
      </c>
      <c r="B35" s="755"/>
      <c r="C35" s="756"/>
      <c r="D35" s="47"/>
      <c r="E35" s="48"/>
      <c r="F35" s="95"/>
    </row>
    <row r="36" spans="1:6" ht="15.75" customHeight="1" collapsed="1" x14ac:dyDescent="0.25">
      <c r="A36" s="754" t="s">
        <v>102</v>
      </c>
      <c r="B36" s="755"/>
      <c r="C36" s="756"/>
      <c r="D36" s="47"/>
      <c r="E36" s="48"/>
      <c r="F36" s="95">
        <v>3847378.88</v>
      </c>
    </row>
    <row r="37" spans="1:6" ht="15.75" x14ac:dyDescent="0.25">
      <c r="A37" s="45"/>
      <c r="B37" s="46"/>
      <c r="C37" s="37"/>
      <c r="D37" s="38"/>
      <c r="E37" s="39"/>
      <c r="F37" s="40"/>
    </row>
    <row r="38" spans="1:6" ht="22.5" customHeight="1" x14ac:dyDescent="0.2">
      <c r="A38" s="749" t="s">
        <v>81</v>
      </c>
      <c r="B38" s="750"/>
      <c r="C38" s="751"/>
      <c r="D38" s="752">
        <f>SUM(D22+D26+F34+F35+F36)+D24</f>
        <v>590340602.83000004</v>
      </c>
      <c r="E38" s="752"/>
      <c r="F38" s="752"/>
    </row>
    <row r="39" spans="1:6" ht="15.75" x14ac:dyDescent="0.25">
      <c r="A39" s="19"/>
      <c r="B39" s="19"/>
      <c r="C39" s="19"/>
      <c r="D39" s="19"/>
      <c r="E39" s="19"/>
      <c r="F39" s="19"/>
    </row>
    <row r="40" spans="1:6" s="13" customFormat="1" ht="15.75" x14ac:dyDescent="0.25">
      <c r="A40" s="43"/>
      <c r="B40" s="43"/>
      <c r="C40" s="44"/>
      <c r="D40" s="43"/>
      <c r="E40" s="43"/>
      <c r="F40" s="43"/>
    </row>
    <row r="41" spans="1:6" ht="15.75" x14ac:dyDescent="0.25">
      <c r="A41" s="19"/>
      <c r="B41" s="19"/>
      <c r="C41" s="19"/>
      <c r="D41" s="19"/>
      <c r="E41" s="19"/>
      <c r="F41" s="19"/>
    </row>
    <row r="42" spans="1:6" s="156" customFormat="1" ht="48" customHeight="1" x14ac:dyDescent="0.25">
      <c r="A42" s="703" t="s">
        <v>564</v>
      </c>
      <c r="B42" s="703"/>
      <c r="C42" s="703"/>
      <c r="D42" s="391" t="s">
        <v>421</v>
      </c>
      <c r="E42" s="126"/>
      <c r="F42" s="126"/>
    </row>
    <row r="43" spans="1:6" s="156" customFormat="1" ht="15.75" x14ac:dyDescent="0.25">
      <c r="A43" s="381"/>
      <c r="B43" s="383"/>
      <c r="C43" s="383"/>
      <c r="D43" s="126"/>
      <c r="E43" s="126"/>
      <c r="F43" s="126"/>
    </row>
    <row r="44" spans="1:6" s="156" customFormat="1" ht="24" customHeight="1" x14ac:dyDescent="0.25">
      <c r="A44" s="383" t="s">
        <v>86</v>
      </c>
      <c r="B44" s="126"/>
      <c r="C44" s="383"/>
      <c r="D44" s="379" t="s">
        <v>422</v>
      </c>
      <c r="E44" s="126"/>
      <c r="F44" s="126"/>
    </row>
    <row r="46" spans="1:6" ht="15.75" x14ac:dyDescent="0.25">
      <c r="A46" s="19" t="s">
        <v>24</v>
      </c>
    </row>
  </sheetData>
  <mergeCells count="49">
    <mergeCell ref="A42:C42"/>
    <mergeCell ref="A22:C22"/>
    <mergeCell ref="D18:F18"/>
    <mergeCell ref="B23:C23"/>
    <mergeCell ref="A24:C24"/>
    <mergeCell ref="A38:C38"/>
    <mergeCell ref="D38:F38"/>
    <mergeCell ref="B25:C25"/>
    <mergeCell ref="A26:C26"/>
    <mergeCell ref="D26:F26"/>
    <mergeCell ref="D25:F25"/>
    <mergeCell ref="A35:C35"/>
    <mergeCell ref="A36:C36"/>
    <mergeCell ref="A34:C34"/>
    <mergeCell ref="A27:F27"/>
    <mergeCell ref="D23:F23"/>
    <mergeCell ref="D24:F24"/>
    <mergeCell ref="D19:F19"/>
    <mergeCell ref="D20:F20"/>
    <mergeCell ref="D17:F17"/>
    <mergeCell ref="D15:F15"/>
    <mergeCell ref="D16:F16"/>
    <mergeCell ref="A2:F2"/>
    <mergeCell ref="A3:F3"/>
    <mergeCell ref="A4:F4"/>
    <mergeCell ref="A5:F5"/>
    <mergeCell ref="A6:F6"/>
    <mergeCell ref="A8:F8"/>
    <mergeCell ref="B9:C9"/>
    <mergeCell ref="D9:F9"/>
    <mergeCell ref="D10:F10"/>
    <mergeCell ref="B11:C11"/>
    <mergeCell ref="D11:F11"/>
    <mergeCell ref="D12:F12"/>
    <mergeCell ref="B10:C10"/>
    <mergeCell ref="B12:C12"/>
    <mergeCell ref="B13:C13"/>
    <mergeCell ref="D22:F22"/>
    <mergeCell ref="D21:F21"/>
    <mergeCell ref="B14:C14"/>
    <mergeCell ref="B15:C15"/>
    <mergeCell ref="B16:C16"/>
    <mergeCell ref="B17:C17"/>
    <mergeCell ref="B18:C18"/>
    <mergeCell ref="B19:C19"/>
    <mergeCell ref="B20:C20"/>
    <mergeCell ref="D14:F14"/>
    <mergeCell ref="B21:C21"/>
    <mergeCell ref="D13:F13"/>
  </mergeCells>
  <phoneticPr fontId="0" type="noConversion"/>
  <printOptions horizontalCentered="1"/>
  <pageMargins left="0.98425196850393704" right="0.19685039370078741" top="0.27559055118110237" bottom="0.39370078740157483" header="0.51181102362204722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Баланс Актив</vt:lpstr>
      <vt:lpstr>Баланс Пассив</vt:lpstr>
      <vt:lpstr>1110</vt:lpstr>
      <vt:lpstr>1130 </vt:lpstr>
      <vt:lpstr>1150</vt:lpstr>
      <vt:lpstr>1160</vt:lpstr>
      <vt:lpstr>1170 по форме РСХБ</vt:lpstr>
      <vt:lpstr>1190</vt:lpstr>
      <vt:lpstr>1210</vt:lpstr>
      <vt:lpstr>1230 по форме РСХБ</vt:lpstr>
      <vt:lpstr>1240</vt:lpstr>
      <vt:lpstr>1260</vt:lpstr>
      <vt:lpstr>1410_1510</vt:lpstr>
      <vt:lpstr>1450,1520 по форме РСХБ</vt:lpstr>
      <vt:lpstr>1370</vt:lpstr>
      <vt:lpstr>Обеспечения выданные 009 </vt:lpstr>
      <vt:lpstr>Обеспеч.получ 008.</vt:lpstr>
      <vt:lpstr>'1110'!Область_печати</vt:lpstr>
      <vt:lpstr>'1130 '!Область_печати</vt:lpstr>
      <vt:lpstr>'1150'!Область_печати</vt:lpstr>
      <vt:lpstr>'1160'!Область_печати</vt:lpstr>
      <vt:lpstr>'1170 по форме РСХБ'!Область_печати</vt:lpstr>
      <vt:lpstr>'1230 по форме РСХБ'!Область_печати</vt:lpstr>
      <vt:lpstr>'1240'!Область_печати</vt:lpstr>
      <vt:lpstr>'1260'!Область_печати</vt:lpstr>
      <vt:lpstr>'1410_1510'!Область_печати</vt:lpstr>
      <vt:lpstr>'1450,1520 по форме РСХБ'!Область_печати</vt:lpstr>
      <vt:lpstr>'Обеспечения выданные 009 '!Область_печати</vt:lpstr>
    </vt:vector>
  </TitlesOfParts>
  <Company>ОСБ№5940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Захарова Елена Ваплериевн</dc:creator>
  <cp:lastModifiedBy>Нурияхметова Светлана Владимировна</cp:lastModifiedBy>
  <cp:lastPrinted>2018-11-06T07:39:20Z</cp:lastPrinted>
  <dcterms:created xsi:type="dcterms:W3CDTF">2003-09-17T05:03:52Z</dcterms:created>
  <dcterms:modified xsi:type="dcterms:W3CDTF">2018-11-12T09:05:36Z</dcterms:modified>
</cp:coreProperties>
</file>